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LA~1\AppData\Local\Temp\21\"/>
    </mc:Choice>
  </mc:AlternateContent>
  <bookViews>
    <workbookView xWindow="240" yWindow="570" windowWidth="15480" windowHeight="11640"/>
  </bookViews>
  <sheets>
    <sheet name="Навигатор" sheetId="1" r:id="rId1"/>
    <sheet name="Мероприятия" sheetId="4" r:id="rId2"/>
    <sheet name="Музеи" sheetId="3" r:id="rId3"/>
    <sheet name="Походы" sheetId="5" r:id="rId4"/>
  </sheets>
  <definedNames>
    <definedName name="_xlnm.Print_Area" localSheetId="2">Музеи!$A$1:$E$57</definedName>
    <definedName name="_xlnm.Print_Area" localSheetId="0">Навигатор!$A$1:$L$57</definedName>
  </definedNames>
  <calcPr calcId="152511"/>
</workbook>
</file>

<file path=xl/calcChain.xml><?xml version="1.0" encoding="utf-8"?>
<calcChain xmlns="http://schemas.openxmlformats.org/spreadsheetml/2006/main">
  <c r="E10" i="5" l="1"/>
  <c r="E45" i="5"/>
  <c r="E15" i="5"/>
  <c r="E39" i="5"/>
  <c r="E20" i="5"/>
  <c r="E34" i="5"/>
  <c r="E11" i="5"/>
  <c r="E4" i="5"/>
  <c r="E26" i="5"/>
  <c r="E14" i="5"/>
  <c r="E24" i="5"/>
  <c r="E22" i="5"/>
  <c r="E16" i="5"/>
  <c r="E23" i="5"/>
  <c r="E17" i="5"/>
  <c r="E19" i="5"/>
  <c r="E27" i="5"/>
  <c r="E29" i="5"/>
  <c r="E30" i="5"/>
  <c r="E31" i="5"/>
  <c r="E6" i="5"/>
  <c r="E33" i="5"/>
  <c r="E35" i="5"/>
  <c r="E37" i="5"/>
  <c r="E38" i="5"/>
  <c r="E7" i="5"/>
  <c r="E40" i="5"/>
  <c r="E42" i="5"/>
  <c r="E43" i="5"/>
  <c r="E3" i="5"/>
  <c r="E44" i="5"/>
  <c r="E46" i="5"/>
  <c r="E47" i="5"/>
  <c r="E48" i="5"/>
  <c r="E5" i="5"/>
  <c r="E51" i="5"/>
  <c r="E53" i="5"/>
  <c r="E56" i="5"/>
  <c r="E21" i="5"/>
  <c r="D13" i="4"/>
  <c r="E13" i="4" s="1"/>
  <c r="E4" i="4"/>
  <c r="D4" i="4"/>
  <c r="E8" i="4"/>
  <c r="E16" i="4"/>
  <c r="E20" i="4"/>
  <c r="E24" i="4"/>
  <c r="E40" i="4"/>
  <c r="E48" i="4"/>
  <c r="D6" i="4"/>
  <c r="E6" i="4" s="1"/>
  <c r="D7" i="4"/>
  <c r="E7" i="4" s="1"/>
  <c r="D8" i="4"/>
  <c r="D9" i="4"/>
  <c r="E9" i="4" s="1"/>
  <c r="D10" i="4"/>
  <c r="E10" i="4" s="1"/>
  <c r="D11" i="4"/>
  <c r="E11" i="4" s="1"/>
  <c r="D12" i="4"/>
  <c r="E12" i="4" s="1"/>
  <c r="D14" i="4"/>
  <c r="E14" i="4" s="1"/>
  <c r="D15" i="4"/>
  <c r="E15" i="4" s="1"/>
  <c r="D16" i="4"/>
  <c r="D17" i="4"/>
  <c r="E17" i="4" s="1"/>
  <c r="D18" i="4"/>
  <c r="E18" i="4" s="1"/>
  <c r="D19" i="4"/>
  <c r="E19" i="4" s="1"/>
  <c r="D20" i="4"/>
  <c r="D21" i="4"/>
  <c r="E21" i="4" s="1"/>
  <c r="D22" i="4"/>
  <c r="E22" i="4" s="1"/>
  <c r="D23" i="4"/>
  <c r="E23" i="4" s="1"/>
  <c r="D24" i="4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" i="4"/>
  <c r="E5" i="4" s="1"/>
  <c r="K32" i="1"/>
  <c r="E20" i="3"/>
  <c r="E3" i="3"/>
  <c r="E27" i="3"/>
  <c r="E34" i="3"/>
  <c r="E31" i="3"/>
  <c r="E57" i="3"/>
  <c r="E24" i="3"/>
  <c r="E13" i="3"/>
  <c r="E28" i="3"/>
  <c r="E50" i="3"/>
  <c r="E40" i="3"/>
  <c r="E48" i="3"/>
  <c r="E54" i="3"/>
  <c r="E38" i="3"/>
  <c r="E30" i="3"/>
  <c r="E52" i="3"/>
  <c r="E45" i="3"/>
  <c r="E16" i="3"/>
  <c r="E53" i="3"/>
  <c r="E4" i="3"/>
  <c r="E12" i="3"/>
  <c r="E5" i="3"/>
  <c r="E6" i="3"/>
  <c r="E17" i="3"/>
  <c r="E37" i="3"/>
  <c r="E23" i="3"/>
  <c r="E39" i="3"/>
  <c r="E29" i="3"/>
  <c r="E44" i="3"/>
  <c r="E22" i="3"/>
  <c r="E42" i="3"/>
  <c r="E14" i="3"/>
  <c r="E51" i="3"/>
  <c r="E15" i="3"/>
  <c r="E49" i="3"/>
  <c r="E21" i="3"/>
  <c r="E43" i="3"/>
  <c r="E18" i="3"/>
  <c r="E46" i="3"/>
  <c r="E41" i="3"/>
  <c r="E7" i="3"/>
  <c r="E25" i="3"/>
  <c r="E36" i="3"/>
  <c r="E8" i="3"/>
  <c r="E33" i="3"/>
  <c r="E9" i="3"/>
  <c r="E26" i="3"/>
  <c r="E35" i="3"/>
  <c r="E19" i="3"/>
  <c r="E10" i="3"/>
  <c r="E11" i="3"/>
  <c r="E32" i="3"/>
  <c r="E55" i="3"/>
  <c r="E47" i="3"/>
  <c r="E56" i="3"/>
  <c r="E18" i="5" l="1"/>
  <c r="E32" i="5"/>
  <c r="E28" i="5"/>
  <c r="E25" i="5"/>
  <c r="E12" i="5"/>
  <c r="E8" i="5"/>
  <c r="E13" i="5"/>
  <c r="E36" i="5"/>
  <c r="E9" i="5"/>
  <c r="E52" i="5"/>
  <c r="K3" i="1"/>
  <c r="H8" i="1" l="1"/>
  <c r="H38" i="1"/>
  <c r="H46" i="1"/>
  <c r="H19" i="1"/>
  <c r="H54" i="1"/>
  <c r="H33" i="1"/>
  <c r="H32" i="1"/>
  <c r="C32" i="1"/>
  <c r="C4" i="1"/>
  <c r="C18" i="1"/>
  <c r="C30" i="1"/>
  <c r="C48" i="1"/>
  <c r="E48" i="1" s="1"/>
  <c r="C50" i="1"/>
  <c r="C42" i="1"/>
  <c r="C12" i="1"/>
  <c r="C47" i="1"/>
  <c r="E47" i="1" s="1"/>
  <c r="C27" i="1"/>
  <c r="C53" i="1"/>
  <c r="E53" i="1" s="1"/>
  <c r="C13" i="1"/>
  <c r="E13" i="1" s="1"/>
  <c r="C38" i="1"/>
  <c r="C46" i="1"/>
  <c r="E46" i="1" s="1"/>
  <c r="C19" i="1"/>
  <c r="C54" i="1"/>
  <c r="C8" i="1"/>
  <c r="C33" i="1"/>
  <c r="C6" i="1"/>
  <c r="C9" i="1"/>
  <c r="C43" i="1"/>
  <c r="C23" i="1"/>
  <c r="C56" i="1"/>
  <c r="C5" i="1"/>
  <c r="E5" i="1" s="1"/>
  <c r="C25" i="1"/>
  <c r="E25" i="1" s="1"/>
  <c r="C7" i="1"/>
  <c r="C39" i="1"/>
  <c r="C3" i="1"/>
  <c r="C24" i="1"/>
  <c r="C44" i="1"/>
  <c r="C28" i="1"/>
  <c r="C31" i="1"/>
  <c r="E31" i="1" s="1"/>
  <c r="C21" i="1"/>
  <c r="C52" i="1"/>
  <c r="C11" i="1"/>
  <c r="C40" i="1"/>
  <c r="C57" i="1"/>
  <c r="C20" i="1"/>
  <c r="C35" i="1"/>
  <c r="E35" i="1" s="1"/>
  <c r="C16" i="1"/>
  <c r="C34" i="1"/>
  <c r="E34" i="1" s="1"/>
  <c r="C51" i="1"/>
  <c r="C26" i="1"/>
  <c r="E26" i="1" s="1"/>
  <c r="C22" i="1"/>
  <c r="C14" i="1"/>
  <c r="E14" i="1" s="1"/>
  <c r="C55" i="1"/>
  <c r="E55" i="1" s="1"/>
  <c r="C45" i="1"/>
  <c r="E45" i="1" s="1"/>
  <c r="C10" i="1"/>
  <c r="C49" i="1"/>
  <c r="C36" i="1"/>
  <c r="C15" i="1"/>
  <c r="C37" i="1"/>
  <c r="E37" i="1" s="1"/>
  <c r="C17" i="1"/>
  <c r="C29" i="1"/>
  <c r="C41" i="1"/>
  <c r="H4" i="1"/>
  <c r="H18" i="1"/>
  <c r="H30" i="1"/>
  <c r="H48" i="1"/>
  <c r="H50" i="1"/>
  <c r="H42" i="1"/>
  <c r="H12" i="1"/>
  <c r="H47" i="1"/>
  <c r="H27" i="1"/>
  <c r="H53" i="1"/>
  <c r="H13" i="1"/>
  <c r="H6" i="1"/>
  <c r="H9" i="1"/>
  <c r="H43" i="1"/>
  <c r="H23" i="1"/>
  <c r="H56" i="1"/>
  <c r="H5" i="1"/>
  <c r="H25" i="1"/>
  <c r="H7" i="1"/>
  <c r="H39" i="1"/>
  <c r="H3" i="1"/>
  <c r="H24" i="1"/>
  <c r="H44" i="1"/>
  <c r="H28" i="1"/>
  <c r="H31" i="1"/>
  <c r="H21" i="1"/>
  <c r="H52" i="1"/>
  <c r="H11" i="1"/>
  <c r="H40" i="1"/>
  <c r="H57" i="1"/>
  <c r="H20" i="1"/>
  <c r="H35" i="1"/>
  <c r="H16" i="1"/>
  <c r="H34" i="1"/>
  <c r="H51" i="1"/>
  <c r="H26" i="1"/>
  <c r="H22" i="1"/>
  <c r="H14" i="1"/>
  <c r="H55" i="1"/>
  <c r="H45" i="1"/>
  <c r="H10" i="1"/>
  <c r="H49" i="1"/>
  <c r="H36" i="1"/>
  <c r="H15" i="1"/>
  <c r="H37" i="1"/>
  <c r="H17" i="1"/>
  <c r="H29" i="1"/>
  <c r="H41" i="1"/>
  <c r="E10" i="1"/>
  <c r="K29" i="1"/>
  <c r="K17" i="1"/>
  <c r="K37" i="1"/>
  <c r="K15" i="1"/>
  <c r="K36" i="1"/>
  <c r="K49" i="1"/>
  <c r="K10" i="1"/>
  <c r="K55" i="1"/>
  <c r="K14" i="1"/>
  <c r="K22" i="1"/>
  <c r="K26" i="1"/>
  <c r="K51" i="1"/>
  <c r="K34" i="1"/>
  <c r="K16" i="1"/>
  <c r="K35" i="1"/>
  <c r="K20" i="1"/>
  <c r="K57" i="1"/>
  <c r="K40" i="1"/>
  <c r="K11" i="1"/>
  <c r="K21" i="1"/>
  <c r="K31" i="1"/>
  <c r="K28" i="1"/>
  <c r="K44" i="1"/>
  <c r="K24" i="1"/>
  <c r="K39" i="1"/>
  <c r="K7" i="1"/>
  <c r="K25" i="1"/>
  <c r="K5" i="1"/>
  <c r="K56" i="1"/>
  <c r="K23" i="1"/>
  <c r="K43" i="1"/>
  <c r="K9" i="1"/>
  <c r="K6" i="1"/>
  <c r="K8" i="1"/>
  <c r="K54" i="1"/>
  <c r="K19" i="1"/>
  <c r="K46" i="1"/>
  <c r="K38" i="1"/>
  <c r="K13" i="1"/>
  <c r="K53" i="1"/>
  <c r="K27" i="1"/>
  <c r="K47" i="1"/>
  <c r="K12" i="1"/>
  <c r="K42" i="1"/>
  <c r="K50" i="1"/>
  <c r="K30" i="1"/>
  <c r="K18" i="1"/>
  <c r="K4" i="1"/>
  <c r="L13" i="1" l="1"/>
  <c r="E30" i="1"/>
  <c r="L30" i="1" s="1"/>
  <c r="L37" i="1"/>
  <c r="L10" i="1"/>
  <c r="L55" i="1"/>
  <c r="L31" i="1"/>
  <c r="L5" i="1"/>
  <c r="L46" i="1"/>
  <c r="L14" i="1"/>
  <c r="L26" i="1"/>
  <c r="L34" i="1"/>
  <c r="L35" i="1"/>
  <c r="L25" i="1"/>
  <c r="L53" i="1"/>
  <c r="L47" i="1"/>
  <c r="E32" i="1"/>
  <c r="L32" i="1" s="1"/>
  <c r="E11" i="1"/>
  <c r="L11" i="1" s="1"/>
  <c r="E28" i="1"/>
  <c r="L28" i="1" s="1"/>
  <c r="E24" i="1"/>
  <c r="L24" i="1" s="1"/>
  <c r="E44" i="1"/>
  <c r="L44" i="1" s="1"/>
  <c r="E57" i="1"/>
  <c r="L57" i="1" s="1"/>
  <c r="E17" i="1"/>
  <c r="L17" i="1" s="1"/>
  <c r="E21" i="1"/>
  <c r="L21" i="1" s="1"/>
  <c r="E56" i="1"/>
  <c r="L56" i="1" s="1"/>
  <c r="E18" i="1"/>
  <c r="L18" i="1" s="1"/>
  <c r="E29" i="1"/>
  <c r="L29" i="1" s="1"/>
  <c r="E41" i="1"/>
  <c r="E20" i="1"/>
  <c r="L20" i="1" s="1"/>
  <c r="E39" i="1"/>
  <c r="L39" i="1" s="1"/>
  <c r="E19" i="1"/>
  <c r="L19" i="1" s="1"/>
  <c r="E52" i="1"/>
  <c r="L52" i="1" s="1"/>
  <c r="E6" i="1"/>
  <c r="L6" i="1" s="1"/>
  <c r="E42" i="1"/>
  <c r="L42" i="1" s="1"/>
  <c r="E7" i="1"/>
  <c r="L7" i="1" s="1"/>
  <c r="E16" i="1"/>
  <c r="L16" i="1" s="1"/>
  <c r="E12" i="1"/>
  <c r="L12" i="1" s="1"/>
  <c r="E22" i="1"/>
  <c r="L22" i="1" s="1"/>
  <c r="E40" i="1"/>
  <c r="L40" i="1" s="1"/>
  <c r="E3" i="1"/>
  <c r="L3" i="1" s="1"/>
  <c r="E9" i="1"/>
  <c r="L9" i="1" s="1"/>
  <c r="K48" i="1"/>
  <c r="L48" i="1" s="1"/>
  <c r="E15" i="1"/>
  <c r="L15" i="1" s="1"/>
  <c r="E51" i="1"/>
  <c r="L51" i="1" s="1"/>
  <c r="E23" i="1"/>
  <c r="L23" i="1" s="1"/>
  <c r="E27" i="1"/>
  <c r="L27" i="1" s="1"/>
  <c r="E33" i="1"/>
  <c r="L33" i="1" s="1"/>
  <c r="E50" i="1"/>
  <c r="L50" i="1" s="1"/>
  <c r="E4" i="1"/>
  <c r="L4" i="1" s="1"/>
  <c r="E49" i="1"/>
  <c r="L49" i="1" s="1"/>
  <c r="K41" i="1"/>
  <c r="K45" i="1"/>
  <c r="L45" i="1" s="1"/>
  <c r="E36" i="1"/>
  <c r="L36" i="1" s="1"/>
  <c r="E43" i="1"/>
  <c r="L43" i="1" s="1"/>
  <c r="E54" i="1"/>
  <c r="L54" i="1" s="1"/>
  <c r="E38" i="1"/>
  <c r="L38" i="1" s="1"/>
  <c r="E8" i="1"/>
  <c r="L8" i="1" s="1"/>
  <c r="L41" i="1" l="1"/>
</calcChain>
</file>

<file path=xl/sharedStrings.xml><?xml version="1.0" encoding="utf-8"?>
<sst xmlns="http://schemas.openxmlformats.org/spreadsheetml/2006/main" count="369" uniqueCount="143">
  <si>
    <t>Муниципалитет</t>
  </si>
  <si>
    <t>ГО Азов</t>
  </si>
  <si>
    <t>ГО Батайск</t>
  </si>
  <si>
    <t>ГО Волгодонск</t>
  </si>
  <si>
    <t>ГО Гуково</t>
  </si>
  <si>
    <t>ГО Донецк</t>
  </si>
  <si>
    <t>ГО Зверево</t>
  </si>
  <si>
    <t>ГО Каменск-Шахтинский</t>
  </si>
  <si>
    <t>ГО Новочеркасск</t>
  </si>
  <si>
    <t>ГО Новошахтинск</t>
  </si>
  <si>
    <t>ГО Ростов-на-Дону</t>
  </si>
  <si>
    <t>ГО Таганрог</t>
  </si>
  <si>
    <t>ГО Шахты</t>
  </si>
  <si>
    <t>МР Азовский</t>
  </si>
  <si>
    <t>МР Аксайский</t>
  </si>
  <si>
    <t>МР Багаевский</t>
  </si>
  <si>
    <t>МР Белокалитвинский</t>
  </si>
  <si>
    <t>МР Боковский</t>
  </si>
  <si>
    <t>МР Верхнедонской</t>
  </si>
  <si>
    <t>МР Веселовский</t>
  </si>
  <si>
    <t>МР Волгодонской</t>
  </si>
  <si>
    <t>МР Дубовский</t>
  </si>
  <si>
    <t>МР Егорлыкский</t>
  </si>
  <si>
    <t>МР Заветинский</t>
  </si>
  <si>
    <t>МР Зерноградский</t>
  </si>
  <si>
    <t>МР Зимовниковский</t>
  </si>
  <si>
    <t>МР Кагальницкий</t>
  </si>
  <si>
    <t>МР Каменский</t>
  </si>
  <si>
    <t>МР Кашарский</t>
  </si>
  <si>
    <t>МР Константиновский</t>
  </si>
  <si>
    <t>МР Красносулинский</t>
  </si>
  <si>
    <t>МР Куйбышевский</t>
  </si>
  <si>
    <t>МР Мартыновский</t>
  </si>
  <si>
    <t>МР Матвеево-Курганский</t>
  </si>
  <si>
    <t>МР Миллеровский</t>
  </si>
  <si>
    <t>МР Милютинский</t>
  </si>
  <si>
    <t>МР Морозовский</t>
  </si>
  <si>
    <t>МР Мясниковский</t>
  </si>
  <si>
    <t>МР Неклиновский</t>
  </si>
  <si>
    <t>МР Обливский</t>
  </si>
  <si>
    <t>МР Октябрьский</t>
  </si>
  <si>
    <t>МР Орловский</t>
  </si>
  <si>
    <t>МР Песчанокопский</t>
  </si>
  <si>
    <t>МР Пролетарский</t>
  </si>
  <si>
    <t>МР Ремонтненский</t>
  </si>
  <si>
    <t>МР Родионово-Несветайский</t>
  </si>
  <si>
    <t>МР Сальский</t>
  </si>
  <si>
    <t>МР Семикаракорский</t>
  </si>
  <si>
    <t>МР Советский</t>
  </si>
  <si>
    <t>МР Тарасовский</t>
  </si>
  <si>
    <t>МР Тацинский</t>
  </si>
  <si>
    <t>МР Усть-Донецкий</t>
  </si>
  <si>
    <t>МР Целинский</t>
  </si>
  <si>
    <t>МР Цимлянский</t>
  </si>
  <si>
    <t>МР Чертковский</t>
  </si>
  <si>
    <t>МР Шолоховский</t>
  </si>
  <si>
    <t>Количество ДОП, внесенных в Навигатор ДОД, ед.</t>
  </si>
  <si>
    <t>Количество музеев образовательных организаций, ед.</t>
  </si>
  <si>
    <t>Количество ДОП,  опубликованных муниципальным модератором, ед.</t>
  </si>
  <si>
    <t>Заочный тур "Водный конкурс"</t>
  </si>
  <si>
    <t>Заочный тур "Созвездие"</t>
  </si>
  <si>
    <t>Заочный тур "Подрост"</t>
  </si>
  <si>
    <t>Заочный этап "МАЮИ"</t>
  </si>
  <si>
    <t>Форум "Зелёная планета"</t>
  </si>
  <si>
    <t>Конференция "Подрост"</t>
  </si>
  <si>
    <t>Конференция "Созвездие"</t>
  </si>
  <si>
    <t>Конференция "Водный конкурс"</t>
  </si>
  <si>
    <t>Конференция "МАЮИ"</t>
  </si>
  <si>
    <t>Конкурс "Юннат"</t>
  </si>
  <si>
    <t>Экспедиция</t>
  </si>
  <si>
    <t>Конкурс "Природа и фантазия"</t>
  </si>
  <si>
    <t>Заочный тур "ЮИОС"</t>
  </si>
  <si>
    <t>Конференция "ЮИОС"</t>
  </si>
  <si>
    <t xml:space="preserve"> Во благо Отечества</t>
  </si>
  <si>
    <t>акция"ЯГР"</t>
  </si>
  <si>
    <t>Ю. экскурсовод</t>
  </si>
  <si>
    <t>Символика</t>
  </si>
  <si>
    <t>Региональные сор-ния по СО "Зимний кубок"(1 этап)</t>
  </si>
  <si>
    <t>Региональные сор-ния по СТ  на пешеходных дистанциях (1 этап)</t>
  </si>
  <si>
    <t>Региональные сор-ния по СО "Зимний кубок"(2 этап)</t>
  </si>
  <si>
    <t>Региональные сор-ния по СТ  на пешеходных дистанциях (2 этап)</t>
  </si>
  <si>
    <t>70-й туристский слет уч-ся</t>
  </si>
  <si>
    <t xml:space="preserve">Открытые Региональные соревновани ШБ -2019 </t>
  </si>
  <si>
    <t>Первенство РО по СО</t>
  </si>
  <si>
    <t>Соревновани по СО, Меридиан</t>
  </si>
  <si>
    <t>Соревновани по СО, Первый старт</t>
  </si>
  <si>
    <t>Прервенство РО по Трейл-О среди учащихся на классической дистанции</t>
  </si>
  <si>
    <t>Соревновани по СО, посв. А.А.Калинину</t>
  </si>
  <si>
    <t>Соревновани по СО, Листопад</t>
  </si>
  <si>
    <t>Соревнования по СО , Шиповник</t>
  </si>
  <si>
    <t>Первенство РО по СТ на пешеходных дистанциях</t>
  </si>
  <si>
    <t>Кубок РО по Трейл-О среди учащихся на классической дистанции</t>
  </si>
  <si>
    <t>Конкурс творческих работ  "Мой поход по родному краю</t>
  </si>
  <si>
    <t>Региональные сор-ния по СО "Зимняя сказка"(1 этап)</t>
  </si>
  <si>
    <t>Региональные сор-ния по СО "Зимняя сказка" (2 этап)</t>
  </si>
  <si>
    <t>Песня-спутница победы</t>
  </si>
  <si>
    <t xml:space="preserve"> Конкурс презентаций "ВОВ в истории моей семьи"</t>
  </si>
  <si>
    <t xml:space="preserve">Конкурс  эссе </t>
  </si>
  <si>
    <t>Областная интерактивная  выставка</t>
  </si>
  <si>
    <t>Вдохновение Олимпиада теат.</t>
  </si>
  <si>
    <t>Моя малая Родина</t>
  </si>
  <si>
    <t>Конкурс музеев ОО</t>
  </si>
  <si>
    <t>Заочный тур Отечество</t>
  </si>
  <si>
    <t xml:space="preserve">Конференция Отечество </t>
  </si>
  <si>
    <t>Количество общеобразовательных организаций, ед.</t>
  </si>
  <si>
    <t>Количество заявок, поданных на обучение по программам через Навигатор ДОД, шт.</t>
  </si>
  <si>
    <t>№ п/п</t>
  </si>
  <si>
    <t>% музеев образовательных организаций от общего числа образовательных организаций</t>
  </si>
  <si>
    <t>% обучающихся, принявших участие от охваченных дополнительным образованием</t>
  </si>
  <si>
    <t>Количество образовательных огранизаций по данным Ростобрнадзора (дошкольные и общеобразовательные организации, организации дополнительного образования), ед.</t>
  </si>
  <si>
    <t>Количество образовательных организаций, зарегистрированых в Навигаторе ДОД, ед.</t>
  </si>
  <si>
    <t>% образовательных организаций, зарегистирировано в Навигатор ДОД от общего числа</t>
  </si>
  <si>
    <t>% опубликованных программ в Навигатор ДОД от внесенных</t>
  </si>
  <si>
    <t>Коэффициент активности в Навигатор ДОД (средний %)</t>
  </si>
  <si>
    <t>Количество обучающихся, принявших участие в региональных массовых мерпориятиях дополнительного образования ОЭЦУ</t>
  </si>
  <si>
    <t>Название региональных массовых мероприятий дополнительного образования ОЭЦУ (сокращенно), чел.</t>
  </si>
  <si>
    <t>Количество детей, охваченных дополнительным образованием, по состоянию на 27.01.2020, чел</t>
  </si>
  <si>
    <t>% принявших участие в походах от количества зачесленных на программы туристко-краеведческой направленности</t>
  </si>
  <si>
    <t>Количество обучающихся, зачисленных на обучение по программам туристско-краеведческой направленности (в организация дополнительного образования и общеобразовательных организациях)</t>
  </si>
  <si>
    <t>Количество обучающихся, принявших участие в походах</t>
  </si>
  <si>
    <t xml:space="preserve">МР Советский </t>
  </si>
  <si>
    <t xml:space="preserve">МР Азовский </t>
  </si>
  <si>
    <t xml:space="preserve">МР Аксайский </t>
  </si>
  <si>
    <t xml:space="preserve">МР Багаевский </t>
  </si>
  <si>
    <t>МР Пролетеарский</t>
  </si>
  <si>
    <t>12-13</t>
  </si>
  <si>
    <t>18-19</t>
  </si>
  <si>
    <t>25-26</t>
  </si>
  <si>
    <t>31-32</t>
  </si>
  <si>
    <t>34-35</t>
  </si>
  <si>
    <t>11-12</t>
  </si>
  <si>
    <t>24-25</t>
  </si>
  <si>
    <t>36-37</t>
  </si>
  <si>
    <t>48-49</t>
  </si>
  <si>
    <t>1-9</t>
  </si>
  <si>
    <t>40-41</t>
  </si>
  <si>
    <t>44-45</t>
  </si>
  <si>
    <t>19-55</t>
  </si>
  <si>
    <t>Рейтинг муниципальных образований по работе с Навигатором дополнительного образования детей Ростоской области по состоянию на 20.04.2020</t>
  </si>
  <si>
    <t>Рейтинг муниципальных образований по количеству принявших участие в мероприятиях ГБУ ДО РО ОЭЦУ за 2019 год</t>
  </si>
  <si>
    <t>Рейтинг муниципальных образований по количеству музеев образовательных организаций по состоянию на 20.04.2020</t>
  </si>
  <si>
    <t>Рейтинг муниципальных образований по количеству обучающих,                                                                     принявших участие в походах за 2019 год</t>
  </si>
  <si>
    <t>%  детей, подавших заявки на обучение в Навигаторе, от общего количества, охваченных дополнительным образованием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</si>
</sst>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</font>
    <font>
      <sz val="10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1" fillId="0" borderId="2" xfId="0" applyFont="1" applyFill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9" xfId="0" applyBorder="1"/>
    <xf numFmtId="0" fontId="0" fillId="0" borderId="6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BreakPreview" zoomScale="80" zoomScaleSheetLayoutView="80" workbookViewId="0">
      <selection activeCell="K2" sqref="K2"/>
    </sheetView>
  </sheetViews>
  <sheetFormatPr defaultRowHeight="15" x14ac:dyDescent="0.25"/>
  <cols>
    <col min="1" max="1" width="9.140625" style="7"/>
    <col min="2" max="2" width="23.5703125" style="1" customWidth="1"/>
    <col min="3" max="3" width="32.42578125" style="4" customWidth="1"/>
    <col min="4" max="4" width="19.42578125" style="4" customWidth="1"/>
    <col min="5" max="5" width="18" style="5" customWidth="1"/>
    <col min="6" max="6" width="14.28515625" style="2" customWidth="1"/>
    <col min="7" max="7" width="18.7109375" style="3" customWidth="1"/>
    <col min="8" max="8" width="16.28515625" style="5" customWidth="1"/>
    <col min="9" max="9" width="23.140625" customWidth="1"/>
    <col min="10" max="10" width="20.28515625" style="4" customWidth="1"/>
    <col min="11" max="11" width="23.7109375" customWidth="1"/>
    <col min="12" max="12" width="20" customWidth="1"/>
  </cols>
  <sheetData>
    <row r="1" spans="1:12" s="4" customFormat="1" x14ac:dyDescent="0.25">
      <c r="A1" s="55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37" customFormat="1" ht="117.75" customHeight="1" x14ac:dyDescent="0.2">
      <c r="A2" s="34" t="s">
        <v>106</v>
      </c>
      <c r="B2" s="12" t="s">
        <v>0</v>
      </c>
      <c r="C2" s="13" t="s">
        <v>109</v>
      </c>
      <c r="D2" s="13" t="s">
        <v>110</v>
      </c>
      <c r="E2" s="35" t="s">
        <v>111</v>
      </c>
      <c r="F2" s="12" t="s">
        <v>56</v>
      </c>
      <c r="G2" s="12" t="s">
        <v>58</v>
      </c>
      <c r="H2" s="35" t="s">
        <v>112</v>
      </c>
      <c r="I2" s="38" t="s">
        <v>116</v>
      </c>
      <c r="J2" s="12" t="s">
        <v>105</v>
      </c>
      <c r="K2" s="12" t="s">
        <v>142</v>
      </c>
      <c r="L2" s="36" t="s">
        <v>113</v>
      </c>
    </row>
    <row r="3" spans="1:12" x14ac:dyDescent="0.25">
      <c r="A3" s="33">
        <v>1</v>
      </c>
      <c r="B3" s="43" t="s">
        <v>28</v>
      </c>
      <c r="C3" s="14">
        <f>4+18+22</f>
        <v>44</v>
      </c>
      <c r="D3" s="14">
        <v>26</v>
      </c>
      <c r="E3" s="15">
        <f t="shared" ref="E3:E34" si="0">(D3*100)/C3</f>
        <v>59.090909090909093</v>
      </c>
      <c r="F3" s="16">
        <v>333</v>
      </c>
      <c r="G3" s="14">
        <v>269</v>
      </c>
      <c r="H3" s="15">
        <f t="shared" ref="H3:H34" si="1">(G3*100)/F3</f>
        <v>80.780780780780788</v>
      </c>
      <c r="I3" s="17">
        <v>1875</v>
      </c>
      <c r="J3" s="14">
        <v>2095</v>
      </c>
      <c r="K3" s="18">
        <f t="shared" ref="K3:K32" si="2">(J3*100)/I3</f>
        <v>111.73333333333333</v>
      </c>
      <c r="L3" s="19">
        <f t="shared" ref="L3:L34" si="3">AVERAGE(H3,E3,K3)</f>
        <v>83.868341068341067</v>
      </c>
    </row>
    <row r="4" spans="1:12" x14ac:dyDescent="0.25">
      <c r="A4" s="33">
        <v>2</v>
      </c>
      <c r="B4" s="43" t="s">
        <v>2</v>
      </c>
      <c r="C4" s="14">
        <f>11+35+14</f>
        <v>60</v>
      </c>
      <c r="D4" s="14">
        <v>56</v>
      </c>
      <c r="E4" s="15">
        <f t="shared" si="0"/>
        <v>93.333333333333329</v>
      </c>
      <c r="F4" s="16">
        <v>253</v>
      </c>
      <c r="G4" s="14">
        <v>248</v>
      </c>
      <c r="H4" s="15">
        <f t="shared" si="1"/>
        <v>98.023715415019765</v>
      </c>
      <c r="I4" s="17">
        <v>14957</v>
      </c>
      <c r="J4" s="14">
        <v>22</v>
      </c>
      <c r="K4" s="18">
        <f t="shared" si="2"/>
        <v>0.14708831985023735</v>
      </c>
      <c r="L4" s="19">
        <f t="shared" si="3"/>
        <v>63.834712356067776</v>
      </c>
    </row>
    <row r="5" spans="1:12" x14ac:dyDescent="0.25">
      <c r="A5" s="33">
        <v>3</v>
      </c>
      <c r="B5" s="43" t="s">
        <v>24</v>
      </c>
      <c r="C5" s="14">
        <f>2+27+18</f>
        <v>47</v>
      </c>
      <c r="D5" s="14">
        <v>32</v>
      </c>
      <c r="E5" s="15">
        <f t="shared" si="0"/>
        <v>68.085106382978722</v>
      </c>
      <c r="F5" s="16">
        <v>335</v>
      </c>
      <c r="G5" s="14">
        <v>288</v>
      </c>
      <c r="H5" s="15">
        <f t="shared" si="1"/>
        <v>85.97014925373135</v>
      </c>
      <c r="I5" s="17">
        <v>6973</v>
      </c>
      <c r="J5" s="14">
        <v>1582</v>
      </c>
      <c r="K5" s="18">
        <f t="shared" si="2"/>
        <v>22.687508963143554</v>
      </c>
      <c r="L5" s="19">
        <f t="shared" si="3"/>
        <v>58.914254866617874</v>
      </c>
    </row>
    <row r="6" spans="1:12" x14ac:dyDescent="0.25">
      <c r="A6" s="33">
        <v>4</v>
      </c>
      <c r="B6" s="43" t="s">
        <v>19</v>
      </c>
      <c r="C6" s="14">
        <f>3+14+5</f>
        <v>22</v>
      </c>
      <c r="D6" s="14">
        <v>16</v>
      </c>
      <c r="E6" s="15">
        <f t="shared" si="0"/>
        <v>72.727272727272734</v>
      </c>
      <c r="F6" s="16">
        <v>178</v>
      </c>
      <c r="G6" s="14">
        <v>165</v>
      </c>
      <c r="H6" s="15">
        <f t="shared" si="1"/>
        <v>92.696629213483149</v>
      </c>
      <c r="I6" s="17">
        <v>3243</v>
      </c>
      <c r="J6" s="14">
        <v>0</v>
      </c>
      <c r="K6" s="18">
        <f t="shared" si="2"/>
        <v>0</v>
      </c>
      <c r="L6" s="19">
        <f t="shared" si="3"/>
        <v>55.14130064691863</v>
      </c>
    </row>
    <row r="7" spans="1:12" x14ac:dyDescent="0.25">
      <c r="A7" s="33">
        <v>5</v>
      </c>
      <c r="B7" s="43" t="s">
        <v>26</v>
      </c>
      <c r="C7" s="14">
        <f>4+17+12</f>
        <v>33</v>
      </c>
      <c r="D7" s="14">
        <v>17</v>
      </c>
      <c r="E7" s="15">
        <f t="shared" si="0"/>
        <v>51.515151515151516</v>
      </c>
      <c r="F7" s="16">
        <v>177</v>
      </c>
      <c r="G7" s="14">
        <v>177</v>
      </c>
      <c r="H7" s="15">
        <f t="shared" si="1"/>
        <v>100</v>
      </c>
      <c r="I7" s="17">
        <v>3871</v>
      </c>
      <c r="J7" s="14">
        <v>0</v>
      </c>
      <c r="K7" s="18">
        <f t="shared" si="2"/>
        <v>0</v>
      </c>
      <c r="L7" s="19">
        <f t="shared" si="3"/>
        <v>50.505050505050498</v>
      </c>
    </row>
    <row r="8" spans="1:12" x14ac:dyDescent="0.25">
      <c r="A8" s="33">
        <v>6</v>
      </c>
      <c r="B8" s="43" t="s">
        <v>17</v>
      </c>
      <c r="C8" s="14">
        <f>4+13+12</f>
        <v>29</v>
      </c>
      <c r="D8" s="14">
        <v>17</v>
      </c>
      <c r="E8" s="15">
        <f t="shared" si="0"/>
        <v>58.620689655172413</v>
      </c>
      <c r="F8" s="16">
        <v>73</v>
      </c>
      <c r="G8" s="14">
        <v>65</v>
      </c>
      <c r="H8" s="15">
        <f t="shared" si="1"/>
        <v>89.041095890410958</v>
      </c>
      <c r="I8" s="17">
        <v>1806</v>
      </c>
      <c r="J8" s="14">
        <v>0</v>
      </c>
      <c r="K8" s="18">
        <f t="shared" si="2"/>
        <v>0</v>
      </c>
      <c r="L8" s="19">
        <f t="shared" si="3"/>
        <v>49.220595181861121</v>
      </c>
    </row>
    <row r="9" spans="1:12" x14ac:dyDescent="0.25">
      <c r="A9" s="33">
        <v>7</v>
      </c>
      <c r="B9" s="43" t="s">
        <v>20</v>
      </c>
      <c r="C9" s="14">
        <f>3+20+18</f>
        <v>41</v>
      </c>
      <c r="D9" s="14">
        <v>19</v>
      </c>
      <c r="E9" s="15">
        <f t="shared" si="0"/>
        <v>46.341463414634148</v>
      </c>
      <c r="F9" s="16">
        <v>247</v>
      </c>
      <c r="G9" s="14">
        <v>210</v>
      </c>
      <c r="H9" s="15">
        <f t="shared" si="1"/>
        <v>85.020242914979761</v>
      </c>
      <c r="I9" s="17">
        <v>4322</v>
      </c>
      <c r="J9" s="14">
        <v>663</v>
      </c>
      <c r="K9" s="18">
        <f t="shared" si="2"/>
        <v>15.340120314669134</v>
      </c>
      <c r="L9" s="19">
        <f t="shared" si="3"/>
        <v>48.900608881427679</v>
      </c>
    </row>
    <row r="10" spans="1:12" x14ac:dyDescent="0.25">
      <c r="A10" s="33">
        <v>8</v>
      </c>
      <c r="B10" s="43" t="s">
        <v>48</v>
      </c>
      <c r="C10" s="14">
        <f>3+5+2</f>
        <v>10</v>
      </c>
      <c r="D10" s="14">
        <v>5</v>
      </c>
      <c r="E10" s="15">
        <f t="shared" si="0"/>
        <v>50</v>
      </c>
      <c r="F10" s="16">
        <v>40</v>
      </c>
      <c r="G10" s="14">
        <v>38</v>
      </c>
      <c r="H10" s="15">
        <f t="shared" si="1"/>
        <v>95</v>
      </c>
      <c r="I10" s="17">
        <v>754</v>
      </c>
      <c r="J10" s="14">
        <v>0</v>
      </c>
      <c r="K10" s="18">
        <f t="shared" si="2"/>
        <v>0</v>
      </c>
      <c r="L10" s="19">
        <f t="shared" si="3"/>
        <v>48.333333333333336</v>
      </c>
    </row>
    <row r="11" spans="1:12" x14ac:dyDescent="0.25">
      <c r="A11" s="33">
        <v>9</v>
      </c>
      <c r="B11" s="43" t="s">
        <v>35</v>
      </c>
      <c r="C11" s="14">
        <f>3+9+16</f>
        <v>28</v>
      </c>
      <c r="D11" s="14">
        <v>15</v>
      </c>
      <c r="E11" s="15">
        <f t="shared" si="0"/>
        <v>53.571428571428569</v>
      </c>
      <c r="F11" s="16">
        <v>135</v>
      </c>
      <c r="G11" s="14">
        <v>121</v>
      </c>
      <c r="H11" s="15">
        <f t="shared" si="1"/>
        <v>89.629629629629633</v>
      </c>
      <c r="I11" s="17">
        <v>1353</v>
      </c>
      <c r="J11" s="14">
        <v>0</v>
      </c>
      <c r="K11" s="18">
        <f t="shared" si="2"/>
        <v>0</v>
      </c>
      <c r="L11" s="19">
        <f t="shared" si="3"/>
        <v>47.733686067019399</v>
      </c>
    </row>
    <row r="12" spans="1:12" x14ac:dyDescent="0.25">
      <c r="A12" s="33">
        <v>10</v>
      </c>
      <c r="B12" s="43" t="s">
        <v>8</v>
      </c>
      <c r="C12" s="14">
        <f>18+45+26</f>
        <v>89</v>
      </c>
      <c r="D12" s="14">
        <v>34</v>
      </c>
      <c r="E12" s="15">
        <f t="shared" si="0"/>
        <v>38.202247191011239</v>
      </c>
      <c r="F12" s="16">
        <v>310</v>
      </c>
      <c r="G12" s="14">
        <v>268</v>
      </c>
      <c r="H12" s="15">
        <f t="shared" si="1"/>
        <v>86.451612903225808</v>
      </c>
      <c r="I12" s="17">
        <v>14698</v>
      </c>
      <c r="J12" s="14">
        <v>2678</v>
      </c>
      <c r="K12" s="18">
        <f t="shared" si="2"/>
        <v>18.220166008980815</v>
      </c>
      <c r="L12" s="19">
        <f t="shared" si="3"/>
        <v>47.624675367739286</v>
      </c>
    </row>
    <row r="13" spans="1:12" x14ac:dyDescent="0.25">
      <c r="A13" s="33">
        <v>11</v>
      </c>
      <c r="B13" s="43" t="s">
        <v>12</v>
      </c>
      <c r="C13" s="14">
        <f>6+32+41</f>
        <v>79</v>
      </c>
      <c r="D13" s="14">
        <v>41</v>
      </c>
      <c r="E13" s="15">
        <f t="shared" si="0"/>
        <v>51.898734177215189</v>
      </c>
      <c r="F13" s="16">
        <v>612</v>
      </c>
      <c r="G13" s="14">
        <v>528</v>
      </c>
      <c r="H13" s="15">
        <f t="shared" si="1"/>
        <v>86.274509803921575</v>
      </c>
      <c r="I13" s="17">
        <v>17568</v>
      </c>
      <c r="J13" s="14">
        <v>8</v>
      </c>
      <c r="K13" s="18">
        <f t="shared" si="2"/>
        <v>4.553734061930783E-2</v>
      </c>
      <c r="L13" s="19">
        <f t="shared" si="3"/>
        <v>46.072927107252021</v>
      </c>
    </row>
    <row r="14" spans="1:12" ht="30" x14ac:dyDescent="0.25">
      <c r="A14" s="52" t="s">
        <v>125</v>
      </c>
      <c r="B14" s="43" t="s">
        <v>45</v>
      </c>
      <c r="C14" s="14">
        <f>3+15+15</f>
        <v>33</v>
      </c>
      <c r="D14" s="14">
        <v>17</v>
      </c>
      <c r="E14" s="15">
        <f t="shared" si="0"/>
        <v>51.515151515151516</v>
      </c>
      <c r="F14" s="16">
        <v>196</v>
      </c>
      <c r="G14" s="14">
        <v>151</v>
      </c>
      <c r="H14" s="15">
        <f t="shared" si="1"/>
        <v>77.040816326530617</v>
      </c>
      <c r="I14" s="17">
        <v>1954</v>
      </c>
      <c r="J14" s="14">
        <v>113</v>
      </c>
      <c r="K14" s="18">
        <f t="shared" si="2"/>
        <v>5.7830092118730807</v>
      </c>
      <c r="L14" s="19">
        <f t="shared" si="3"/>
        <v>44.779659017851742</v>
      </c>
    </row>
    <row r="15" spans="1:12" x14ac:dyDescent="0.25">
      <c r="A15" s="52" t="s">
        <v>125</v>
      </c>
      <c r="B15" s="43" t="s">
        <v>51</v>
      </c>
      <c r="C15" s="14">
        <f>3+10+11</f>
        <v>24</v>
      </c>
      <c r="D15" s="14">
        <v>13</v>
      </c>
      <c r="E15" s="15">
        <f t="shared" si="0"/>
        <v>54.166666666666664</v>
      </c>
      <c r="F15" s="16">
        <v>156</v>
      </c>
      <c r="G15" s="14">
        <v>125</v>
      </c>
      <c r="H15" s="15">
        <f t="shared" si="1"/>
        <v>80.128205128205124</v>
      </c>
      <c r="I15" s="17">
        <v>2915</v>
      </c>
      <c r="J15" s="14">
        <v>0</v>
      </c>
      <c r="K15" s="18">
        <f t="shared" si="2"/>
        <v>0</v>
      </c>
      <c r="L15" s="19">
        <f t="shared" si="3"/>
        <v>44.764957264957268</v>
      </c>
    </row>
    <row r="16" spans="1:12" x14ac:dyDescent="0.25">
      <c r="A16" s="33">
        <v>14</v>
      </c>
      <c r="B16" s="43" t="s">
        <v>40</v>
      </c>
      <c r="C16" s="14">
        <f>4+34+30</f>
        <v>68</v>
      </c>
      <c r="D16" s="14">
        <v>23</v>
      </c>
      <c r="E16" s="15">
        <f t="shared" si="0"/>
        <v>33.823529411764703</v>
      </c>
      <c r="F16" s="16">
        <v>138</v>
      </c>
      <c r="G16" s="14">
        <v>137</v>
      </c>
      <c r="H16" s="15">
        <f t="shared" si="1"/>
        <v>99.275362318840578</v>
      </c>
      <c r="I16" s="17">
        <v>7647</v>
      </c>
      <c r="J16" s="14">
        <v>0</v>
      </c>
      <c r="K16" s="18">
        <f t="shared" si="2"/>
        <v>0</v>
      </c>
      <c r="L16" s="19">
        <f t="shared" si="3"/>
        <v>44.366297243535094</v>
      </c>
    </row>
    <row r="17" spans="1:12" x14ac:dyDescent="0.25">
      <c r="A17" s="33">
        <v>15</v>
      </c>
      <c r="B17" s="43" t="s">
        <v>53</v>
      </c>
      <c r="C17" s="14">
        <f>3+26+19</f>
        <v>48</v>
      </c>
      <c r="D17" s="14">
        <v>17</v>
      </c>
      <c r="E17" s="15">
        <f t="shared" si="0"/>
        <v>35.416666666666664</v>
      </c>
      <c r="F17" s="16">
        <v>111</v>
      </c>
      <c r="G17" s="14">
        <v>107</v>
      </c>
      <c r="H17" s="15">
        <f t="shared" si="1"/>
        <v>96.396396396396398</v>
      </c>
      <c r="I17" s="17">
        <v>3970</v>
      </c>
      <c r="J17" s="14">
        <v>0</v>
      </c>
      <c r="K17" s="18">
        <f t="shared" si="2"/>
        <v>0</v>
      </c>
      <c r="L17" s="19">
        <f t="shared" si="3"/>
        <v>43.937687687687685</v>
      </c>
    </row>
    <row r="18" spans="1:12" x14ac:dyDescent="0.25">
      <c r="A18" s="33">
        <v>16</v>
      </c>
      <c r="B18" s="43" t="s">
        <v>3</v>
      </c>
      <c r="C18" s="14">
        <f>17+20+35</f>
        <v>72</v>
      </c>
      <c r="D18" s="14">
        <v>27</v>
      </c>
      <c r="E18" s="15">
        <f t="shared" si="0"/>
        <v>37.5</v>
      </c>
      <c r="F18" s="16">
        <v>364</v>
      </c>
      <c r="G18" s="14">
        <v>332</v>
      </c>
      <c r="H18" s="15">
        <f t="shared" si="1"/>
        <v>91.208791208791212</v>
      </c>
      <c r="I18" s="17">
        <v>19217</v>
      </c>
      <c r="J18" s="14">
        <v>0</v>
      </c>
      <c r="K18" s="18">
        <f t="shared" si="2"/>
        <v>0</v>
      </c>
      <c r="L18" s="19">
        <f t="shared" si="3"/>
        <v>42.902930402930401</v>
      </c>
    </row>
    <row r="19" spans="1:12" x14ac:dyDescent="0.25">
      <c r="A19" s="33">
        <v>17</v>
      </c>
      <c r="B19" s="43" t="s">
        <v>15</v>
      </c>
      <c r="C19" s="14">
        <f>7+17+12</f>
        <v>36</v>
      </c>
      <c r="D19" s="14">
        <v>9</v>
      </c>
      <c r="E19" s="15">
        <f t="shared" si="0"/>
        <v>25</v>
      </c>
      <c r="F19" s="16">
        <v>50</v>
      </c>
      <c r="G19" s="14">
        <v>50</v>
      </c>
      <c r="H19" s="15">
        <f t="shared" si="1"/>
        <v>100</v>
      </c>
      <c r="I19" s="17">
        <v>3321</v>
      </c>
      <c r="J19" s="14">
        <v>0</v>
      </c>
      <c r="K19" s="18">
        <f t="shared" si="2"/>
        <v>0</v>
      </c>
      <c r="L19" s="19">
        <f t="shared" si="3"/>
        <v>41.666666666666664</v>
      </c>
    </row>
    <row r="20" spans="1:12" x14ac:dyDescent="0.25">
      <c r="A20" s="33" t="s">
        <v>126</v>
      </c>
      <c r="B20" s="43" t="s">
        <v>38</v>
      </c>
      <c r="C20" s="14">
        <f>11+33+34</f>
        <v>78</v>
      </c>
      <c r="D20" s="14">
        <v>30</v>
      </c>
      <c r="E20" s="15">
        <f t="shared" si="0"/>
        <v>38.46153846153846</v>
      </c>
      <c r="F20" s="16">
        <v>98</v>
      </c>
      <c r="G20" s="14">
        <v>84</v>
      </c>
      <c r="H20" s="15">
        <f t="shared" si="1"/>
        <v>85.714285714285708</v>
      </c>
      <c r="I20" s="17">
        <v>9243</v>
      </c>
      <c r="J20" s="14">
        <v>0</v>
      </c>
      <c r="K20" s="18">
        <f t="shared" si="2"/>
        <v>0</v>
      </c>
      <c r="L20" s="19">
        <f t="shared" si="3"/>
        <v>41.391941391941394</v>
      </c>
    </row>
    <row r="21" spans="1:12" ht="30" x14ac:dyDescent="0.25">
      <c r="A21" s="33" t="s">
        <v>126</v>
      </c>
      <c r="B21" s="43" t="s">
        <v>33</v>
      </c>
      <c r="C21" s="14">
        <f>3+27+24</f>
        <v>54</v>
      </c>
      <c r="D21" s="14">
        <v>24</v>
      </c>
      <c r="E21" s="15">
        <f t="shared" si="0"/>
        <v>44.444444444444443</v>
      </c>
      <c r="F21" s="16">
        <v>309</v>
      </c>
      <c r="G21" s="14">
        <v>246</v>
      </c>
      <c r="H21" s="15">
        <f t="shared" si="1"/>
        <v>79.611650485436897</v>
      </c>
      <c r="I21" s="17">
        <v>4609</v>
      </c>
      <c r="J21" s="14">
        <v>0</v>
      </c>
      <c r="K21" s="18">
        <f t="shared" si="2"/>
        <v>0</v>
      </c>
      <c r="L21" s="19">
        <f t="shared" si="3"/>
        <v>41.352031643293778</v>
      </c>
    </row>
    <row r="22" spans="1:12" x14ac:dyDescent="0.25">
      <c r="A22" s="33">
        <v>20</v>
      </c>
      <c r="B22" s="43" t="s">
        <v>44</v>
      </c>
      <c r="C22" s="14">
        <f>14+14+9</f>
        <v>37</v>
      </c>
      <c r="D22" s="14">
        <v>8</v>
      </c>
      <c r="E22" s="15">
        <f t="shared" si="0"/>
        <v>21.621621621621621</v>
      </c>
      <c r="F22" s="16">
        <v>44</v>
      </c>
      <c r="G22" s="14">
        <v>44</v>
      </c>
      <c r="H22" s="15">
        <f t="shared" si="1"/>
        <v>100</v>
      </c>
      <c r="I22" s="17">
        <v>1864</v>
      </c>
      <c r="J22" s="14">
        <v>0</v>
      </c>
      <c r="K22" s="18">
        <f t="shared" si="2"/>
        <v>0</v>
      </c>
      <c r="L22" s="19">
        <f t="shared" si="3"/>
        <v>40.54054054054054</v>
      </c>
    </row>
    <row r="23" spans="1:12" x14ac:dyDescent="0.25">
      <c r="A23" s="33">
        <v>21</v>
      </c>
      <c r="B23" s="43" t="s">
        <v>22</v>
      </c>
      <c r="C23" s="14">
        <f>4+11+20</f>
        <v>35</v>
      </c>
      <c r="D23" s="14">
        <v>16</v>
      </c>
      <c r="E23" s="15">
        <f t="shared" si="0"/>
        <v>45.714285714285715</v>
      </c>
      <c r="F23" s="16">
        <v>83</v>
      </c>
      <c r="G23" s="14">
        <v>62</v>
      </c>
      <c r="H23" s="15">
        <f t="shared" si="1"/>
        <v>74.698795180722897</v>
      </c>
      <c r="I23" s="17">
        <v>4729</v>
      </c>
      <c r="J23" s="14">
        <v>0</v>
      </c>
      <c r="K23" s="18">
        <f t="shared" si="2"/>
        <v>0</v>
      </c>
      <c r="L23" s="19">
        <f t="shared" si="3"/>
        <v>40.137693631669542</v>
      </c>
    </row>
    <row r="24" spans="1:12" x14ac:dyDescent="0.25">
      <c r="A24" s="33">
        <v>22</v>
      </c>
      <c r="B24" s="43" t="s">
        <v>29</v>
      </c>
      <c r="C24" s="14">
        <f>6+18+14</f>
        <v>38</v>
      </c>
      <c r="D24" s="14">
        <v>14</v>
      </c>
      <c r="E24" s="15">
        <f t="shared" si="0"/>
        <v>36.842105263157897</v>
      </c>
      <c r="F24" s="16">
        <v>126</v>
      </c>
      <c r="G24" s="14">
        <v>104</v>
      </c>
      <c r="H24" s="15">
        <f t="shared" si="1"/>
        <v>82.539682539682545</v>
      </c>
      <c r="I24" s="17">
        <v>3798</v>
      </c>
      <c r="J24" s="14">
        <v>0</v>
      </c>
      <c r="K24" s="18">
        <f t="shared" si="2"/>
        <v>0</v>
      </c>
      <c r="L24" s="19">
        <f t="shared" si="3"/>
        <v>39.793929267613485</v>
      </c>
    </row>
    <row r="25" spans="1:12" x14ac:dyDescent="0.25">
      <c r="A25" s="33">
        <v>23</v>
      </c>
      <c r="B25" s="43" t="s">
        <v>25</v>
      </c>
      <c r="C25" s="14">
        <f>18+18+15</f>
        <v>51</v>
      </c>
      <c r="D25" s="14">
        <v>9</v>
      </c>
      <c r="E25" s="15">
        <f t="shared" si="0"/>
        <v>17.647058823529413</v>
      </c>
      <c r="F25" s="16">
        <v>56</v>
      </c>
      <c r="G25" s="14">
        <v>56</v>
      </c>
      <c r="H25" s="15">
        <f t="shared" si="1"/>
        <v>100</v>
      </c>
      <c r="I25" s="17">
        <v>5022</v>
      </c>
      <c r="J25" s="14">
        <v>0</v>
      </c>
      <c r="K25" s="18">
        <f t="shared" si="2"/>
        <v>0</v>
      </c>
      <c r="L25" s="19">
        <f t="shared" si="3"/>
        <v>39.215686274509807</v>
      </c>
    </row>
    <row r="26" spans="1:12" x14ac:dyDescent="0.25">
      <c r="A26" s="33">
        <v>24</v>
      </c>
      <c r="B26" s="43" t="s">
        <v>43</v>
      </c>
      <c r="C26" s="14">
        <f>10+13+18</f>
        <v>41</v>
      </c>
      <c r="D26" s="14">
        <v>22</v>
      </c>
      <c r="E26" s="15">
        <f t="shared" si="0"/>
        <v>53.658536585365852</v>
      </c>
      <c r="F26" s="16">
        <v>194</v>
      </c>
      <c r="G26" s="14">
        <v>119</v>
      </c>
      <c r="H26" s="15">
        <f t="shared" si="1"/>
        <v>61.340206185567013</v>
      </c>
      <c r="I26" s="17">
        <v>4047</v>
      </c>
      <c r="J26" s="14">
        <v>0</v>
      </c>
      <c r="K26" s="18">
        <f t="shared" si="2"/>
        <v>0</v>
      </c>
      <c r="L26" s="19">
        <f t="shared" si="3"/>
        <v>38.332914256977624</v>
      </c>
    </row>
    <row r="27" spans="1:12" x14ac:dyDescent="0.25">
      <c r="A27" s="52" t="s">
        <v>127</v>
      </c>
      <c r="B27" s="43" t="s">
        <v>10</v>
      </c>
      <c r="C27" s="14">
        <f>59+154+124</f>
        <v>337</v>
      </c>
      <c r="D27" s="14">
        <v>106</v>
      </c>
      <c r="E27" s="15">
        <f t="shared" si="0"/>
        <v>31.454005934718101</v>
      </c>
      <c r="F27" s="16">
        <v>1154</v>
      </c>
      <c r="G27" s="14">
        <v>904</v>
      </c>
      <c r="H27" s="15">
        <f t="shared" si="1"/>
        <v>78.336221837088388</v>
      </c>
      <c r="I27" s="17">
        <v>11053</v>
      </c>
      <c r="J27" s="14">
        <v>438</v>
      </c>
      <c r="K27" s="18">
        <f t="shared" si="2"/>
        <v>3.9627250520220754</v>
      </c>
      <c r="L27" s="19">
        <f t="shared" si="3"/>
        <v>37.917650941276186</v>
      </c>
    </row>
    <row r="28" spans="1:12" x14ac:dyDescent="0.25">
      <c r="A28" s="33" t="s">
        <v>127</v>
      </c>
      <c r="B28" s="43" t="s">
        <v>31</v>
      </c>
      <c r="C28" s="14">
        <f>13+8+8</f>
        <v>29</v>
      </c>
      <c r="D28" s="14">
        <v>7</v>
      </c>
      <c r="E28" s="15">
        <f t="shared" si="0"/>
        <v>24.137931034482758</v>
      </c>
      <c r="F28" s="16">
        <v>65</v>
      </c>
      <c r="G28" s="14">
        <v>52</v>
      </c>
      <c r="H28" s="15">
        <f t="shared" si="1"/>
        <v>80</v>
      </c>
      <c r="I28" s="17">
        <v>1268</v>
      </c>
      <c r="J28" s="14">
        <v>121</v>
      </c>
      <c r="K28" s="18">
        <f t="shared" si="2"/>
        <v>9.5425867507886437</v>
      </c>
      <c r="L28" s="19">
        <f t="shared" si="3"/>
        <v>37.893505928423799</v>
      </c>
    </row>
    <row r="29" spans="1:12" x14ac:dyDescent="0.25">
      <c r="A29" s="33">
        <v>27</v>
      </c>
      <c r="B29" s="43" t="s">
        <v>54</v>
      </c>
      <c r="C29" s="14">
        <f>5+23+25</f>
        <v>53</v>
      </c>
      <c r="D29" s="14">
        <v>18</v>
      </c>
      <c r="E29" s="15">
        <f t="shared" si="0"/>
        <v>33.962264150943398</v>
      </c>
      <c r="F29" s="16">
        <v>127</v>
      </c>
      <c r="G29" s="14">
        <v>94</v>
      </c>
      <c r="H29" s="15">
        <f t="shared" si="1"/>
        <v>74.015748031496059</v>
      </c>
      <c r="I29" s="17">
        <v>3038</v>
      </c>
      <c r="J29" s="14">
        <v>0</v>
      </c>
      <c r="K29" s="18">
        <f t="shared" si="2"/>
        <v>0</v>
      </c>
      <c r="L29" s="19">
        <f t="shared" si="3"/>
        <v>35.992670727479819</v>
      </c>
    </row>
    <row r="30" spans="1:12" x14ac:dyDescent="0.25">
      <c r="A30" s="33">
        <v>28</v>
      </c>
      <c r="B30" s="43" t="s">
        <v>4</v>
      </c>
      <c r="C30" s="14">
        <f>5+21+14</f>
        <v>40</v>
      </c>
      <c r="D30" s="14">
        <v>3</v>
      </c>
      <c r="E30" s="15">
        <f t="shared" si="0"/>
        <v>7.5</v>
      </c>
      <c r="F30" s="16">
        <v>24</v>
      </c>
      <c r="G30" s="14">
        <v>24</v>
      </c>
      <c r="H30" s="15">
        <f t="shared" si="1"/>
        <v>100</v>
      </c>
      <c r="I30" s="17">
        <v>5052</v>
      </c>
      <c r="J30" s="14">
        <v>0</v>
      </c>
      <c r="K30" s="18">
        <f t="shared" si="2"/>
        <v>0</v>
      </c>
      <c r="L30" s="19">
        <f t="shared" si="3"/>
        <v>35.833333333333336</v>
      </c>
    </row>
    <row r="31" spans="1:12" x14ac:dyDescent="0.25">
      <c r="A31" s="33">
        <v>29</v>
      </c>
      <c r="B31" s="43" t="s">
        <v>32</v>
      </c>
      <c r="C31" s="14">
        <f>38+20+22</f>
        <v>80</v>
      </c>
      <c r="D31" s="14">
        <v>24</v>
      </c>
      <c r="E31" s="15">
        <f t="shared" si="0"/>
        <v>30</v>
      </c>
      <c r="F31" s="16">
        <v>245</v>
      </c>
      <c r="G31" s="14">
        <v>186</v>
      </c>
      <c r="H31" s="15">
        <f t="shared" si="1"/>
        <v>75.91836734693878</v>
      </c>
      <c r="I31" s="17">
        <v>3413</v>
      </c>
      <c r="J31" s="14">
        <v>0</v>
      </c>
      <c r="K31" s="18">
        <f t="shared" si="2"/>
        <v>0</v>
      </c>
      <c r="L31" s="19">
        <f t="shared" si="3"/>
        <v>35.306122448979593</v>
      </c>
    </row>
    <row r="32" spans="1:12" x14ac:dyDescent="0.25">
      <c r="A32" s="33">
        <v>30</v>
      </c>
      <c r="B32" s="43" t="s">
        <v>1</v>
      </c>
      <c r="C32" s="14">
        <f>9+13+26</f>
        <v>48</v>
      </c>
      <c r="D32" s="14">
        <v>6</v>
      </c>
      <c r="E32" s="15">
        <f t="shared" si="0"/>
        <v>12.5</v>
      </c>
      <c r="F32" s="16">
        <v>53</v>
      </c>
      <c r="G32" s="14">
        <v>49</v>
      </c>
      <c r="H32" s="15">
        <f t="shared" si="1"/>
        <v>92.452830188679243</v>
      </c>
      <c r="I32" s="17">
        <v>8013</v>
      </c>
      <c r="J32" s="14">
        <v>0</v>
      </c>
      <c r="K32" s="18">
        <f t="shared" si="2"/>
        <v>0</v>
      </c>
      <c r="L32" s="19">
        <f t="shared" si="3"/>
        <v>34.984276729559745</v>
      </c>
    </row>
    <row r="33" spans="1:12" x14ac:dyDescent="0.25">
      <c r="A33" s="33" t="s">
        <v>128</v>
      </c>
      <c r="B33" s="43" t="s">
        <v>18</v>
      </c>
      <c r="C33" s="14">
        <f>4+21+19</f>
        <v>44</v>
      </c>
      <c r="D33" s="14">
        <v>2</v>
      </c>
      <c r="E33" s="15">
        <f t="shared" si="0"/>
        <v>4.5454545454545459</v>
      </c>
      <c r="F33" s="16">
        <v>63</v>
      </c>
      <c r="G33" s="14">
        <v>63</v>
      </c>
      <c r="H33" s="15">
        <f t="shared" si="1"/>
        <v>100</v>
      </c>
      <c r="I33" s="17">
        <v>1424</v>
      </c>
      <c r="J33" s="14">
        <v>0</v>
      </c>
      <c r="K33" s="18">
        <v>0</v>
      </c>
      <c r="L33" s="19">
        <f t="shared" si="3"/>
        <v>34.848484848484851</v>
      </c>
    </row>
    <row r="34" spans="1:12" x14ac:dyDescent="0.25">
      <c r="A34" s="33" t="s">
        <v>128</v>
      </c>
      <c r="B34" s="43" t="s">
        <v>41</v>
      </c>
      <c r="C34" s="14">
        <f>15+14+16</f>
        <v>45</v>
      </c>
      <c r="D34" s="14">
        <v>2</v>
      </c>
      <c r="E34" s="15">
        <f t="shared" si="0"/>
        <v>4.4444444444444446</v>
      </c>
      <c r="F34" s="16">
        <v>18</v>
      </c>
      <c r="G34" s="14">
        <v>18</v>
      </c>
      <c r="H34" s="15">
        <f t="shared" si="1"/>
        <v>100</v>
      </c>
      <c r="I34" s="17">
        <v>4608</v>
      </c>
      <c r="J34" s="14">
        <v>0</v>
      </c>
      <c r="K34" s="18">
        <f t="shared" ref="K34:K51" si="4">(J34*100)/I34</f>
        <v>0</v>
      </c>
      <c r="L34" s="19">
        <f t="shared" si="3"/>
        <v>34.814814814814817</v>
      </c>
    </row>
    <row r="35" spans="1:12" x14ac:dyDescent="0.25">
      <c r="A35" s="33">
        <v>33</v>
      </c>
      <c r="B35" s="43" t="s">
        <v>39</v>
      </c>
      <c r="C35" s="14">
        <f>4+5+13</f>
        <v>22</v>
      </c>
      <c r="D35" s="14">
        <v>5</v>
      </c>
      <c r="E35" s="15">
        <f t="shared" ref="E35:E57" si="5">(D35*100)/C35</f>
        <v>22.727272727272727</v>
      </c>
      <c r="F35" s="16">
        <v>119</v>
      </c>
      <c r="G35" s="14">
        <v>97</v>
      </c>
      <c r="H35" s="15">
        <f t="shared" ref="H35:H57" si="6">(G35*100)/F35</f>
        <v>81.512605042016801</v>
      </c>
      <c r="I35" s="17">
        <v>1822</v>
      </c>
      <c r="J35" s="14">
        <v>0</v>
      </c>
      <c r="K35" s="18">
        <f t="shared" si="4"/>
        <v>0</v>
      </c>
      <c r="L35" s="19">
        <f t="shared" ref="L35:L57" si="7">AVERAGE(H35,E35,K35)</f>
        <v>34.746625923096509</v>
      </c>
    </row>
    <row r="36" spans="1:12" x14ac:dyDescent="0.25">
      <c r="A36" s="33" t="s">
        <v>129</v>
      </c>
      <c r="B36" s="43" t="s">
        <v>50</v>
      </c>
      <c r="C36" s="14">
        <f>4+22+16</f>
        <v>42</v>
      </c>
      <c r="D36" s="14">
        <v>12</v>
      </c>
      <c r="E36" s="15">
        <f t="shared" si="5"/>
        <v>28.571428571428573</v>
      </c>
      <c r="F36" s="16">
        <v>175</v>
      </c>
      <c r="G36" s="14">
        <v>127</v>
      </c>
      <c r="H36" s="15">
        <f t="shared" si="6"/>
        <v>72.571428571428569</v>
      </c>
      <c r="I36" s="17">
        <v>3611</v>
      </c>
      <c r="J36" s="14">
        <v>0</v>
      </c>
      <c r="K36" s="18">
        <f t="shared" si="4"/>
        <v>0</v>
      </c>
      <c r="L36" s="19">
        <f t="shared" si="7"/>
        <v>33.714285714285715</v>
      </c>
    </row>
    <row r="37" spans="1:12" x14ac:dyDescent="0.25">
      <c r="A37" s="33" t="s">
        <v>129</v>
      </c>
      <c r="B37" s="43" t="s">
        <v>52</v>
      </c>
      <c r="C37" s="14">
        <f>3+18+18</f>
        <v>39</v>
      </c>
      <c r="D37" s="14">
        <v>3</v>
      </c>
      <c r="E37" s="15">
        <f t="shared" si="5"/>
        <v>7.6923076923076925</v>
      </c>
      <c r="F37" s="16">
        <v>30</v>
      </c>
      <c r="G37" s="14">
        <v>28</v>
      </c>
      <c r="H37" s="15">
        <f t="shared" si="6"/>
        <v>93.333333333333329</v>
      </c>
      <c r="I37" s="17">
        <v>4040</v>
      </c>
      <c r="J37" s="14">
        <v>4</v>
      </c>
      <c r="K37" s="18">
        <f t="shared" si="4"/>
        <v>9.9009900990099015E-2</v>
      </c>
      <c r="L37" s="19">
        <f t="shared" si="7"/>
        <v>33.708216975543706</v>
      </c>
    </row>
    <row r="38" spans="1:12" x14ac:dyDescent="0.25">
      <c r="A38" s="33">
        <v>36</v>
      </c>
      <c r="B38" s="43" t="s">
        <v>13</v>
      </c>
      <c r="C38" s="14">
        <f>19+57+43</f>
        <v>119</v>
      </c>
      <c r="D38" s="14">
        <v>47</v>
      </c>
      <c r="E38" s="15">
        <f t="shared" si="5"/>
        <v>39.495798319327733</v>
      </c>
      <c r="F38" s="16">
        <v>493</v>
      </c>
      <c r="G38" s="14">
        <v>286</v>
      </c>
      <c r="H38" s="15">
        <f t="shared" si="6"/>
        <v>58.012170385395535</v>
      </c>
      <c r="I38" s="17">
        <v>10633</v>
      </c>
      <c r="J38" s="14">
        <v>0</v>
      </c>
      <c r="K38" s="18">
        <f t="shared" si="4"/>
        <v>0</v>
      </c>
      <c r="L38" s="19">
        <f t="shared" si="7"/>
        <v>32.502656234907754</v>
      </c>
    </row>
    <row r="39" spans="1:12" x14ac:dyDescent="0.25">
      <c r="A39" s="33">
        <v>37</v>
      </c>
      <c r="B39" s="43" t="s">
        <v>27</v>
      </c>
      <c r="C39" s="14">
        <f>5+21+18</f>
        <v>44</v>
      </c>
      <c r="D39" s="14">
        <v>3</v>
      </c>
      <c r="E39" s="15">
        <f t="shared" si="5"/>
        <v>6.8181818181818183</v>
      </c>
      <c r="F39" s="16">
        <v>21</v>
      </c>
      <c r="G39" s="14">
        <v>19</v>
      </c>
      <c r="H39" s="15">
        <f t="shared" si="6"/>
        <v>90.476190476190482</v>
      </c>
      <c r="I39" s="17">
        <v>3403</v>
      </c>
      <c r="J39" s="14">
        <v>0</v>
      </c>
      <c r="K39" s="18">
        <f t="shared" si="4"/>
        <v>0</v>
      </c>
      <c r="L39" s="19">
        <f t="shared" si="7"/>
        <v>32.431457431457432</v>
      </c>
    </row>
    <row r="40" spans="1:12" x14ac:dyDescent="0.25">
      <c r="A40" s="33">
        <v>38</v>
      </c>
      <c r="B40" s="43" t="s">
        <v>36</v>
      </c>
      <c r="C40" s="14">
        <f>3+23+22</f>
        <v>48</v>
      </c>
      <c r="D40" s="14">
        <v>14</v>
      </c>
      <c r="E40" s="15">
        <f t="shared" si="5"/>
        <v>29.166666666666668</v>
      </c>
      <c r="F40" s="16">
        <v>72</v>
      </c>
      <c r="G40" s="14">
        <v>45</v>
      </c>
      <c r="H40" s="15">
        <f t="shared" si="6"/>
        <v>62.5</v>
      </c>
      <c r="I40" s="17">
        <v>4490</v>
      </c>
      <c r="J40" s="14">
        <v>0</v>
      </c>
      <c r="K40" s="18">
        <f t="shared" si="4"/>
        <v>0</v>
      </c>
      <c r="L40" s="19">
        <f t="shared" si="7"/>
        <v>30.555555555555557</v>
      </c>
    </row>
    <row r="41" spans="1:12" x14ac:dyDescent="0.25">
      <c r="A41" s="33">
        <v>39</v>
      </c>
      <c r="B41" s="43" t="s">
        <v>55</v>
      </c>
      <c r="C41" s="14">
        <f>3+15+17</f>
        <v>35</v>
      </c>
      <c r="D41" s="14">
        <v>12</v>
      </c>
      <c r="E41" s="15">
        <f t="shared" si="5"/>
        <v>34.285714285714285</v>
      </c>
      <c r="F41" s="16">
        <v>100</v>
      </c>
      <c r="G41" s="14">
        <v>56</v>
      </c>
      <c r="H41" s="15">
        <f t="shared" si="6"/>
        <v>56</v>
      </c>
      <c r="I41" s="17">
        <v>2875</v>
      </c>
      <c r="J41" s="14">
        <v>0</v>
      </c>
      <c r="K41" s="18">
        <f t="shared" si="4"/>
        <v>0</v>
      </c>
      <c r="L41" s="19">
        <f t="shared" si="7"/>
        <v>30.095238095238091</v>
      </c>
    </row>
    <row r="42" spans="1:12" ht="30" x14ac:dyDescent="0.25">
      <c r="A42" s="33">
        <v>40</v>
      </c>
      <c r="B42" s="43" t="s">
        <v>7</v>
      </c>
      <c r="C42" s="14">
        <f>7+15+31</f>
        <v>53</v>
      </c>
      <c r="D42" s="14">
        <v>7</v>
      </c>
      <c r="E42" s="15">
        <f t="shared" si="5"/>
        <v>13.20754716981132</v>
      </c>
      <c r="F42" s="16">
        <v>78</v>
      </c>
      <c r="G42" s="14">
        <v>55</v>
      </c>
      <c r="H42" s="15">
        <f t="shared" si="6"/>
        <v>70.512820512820511</v>
      </c>
      <c r="I42" s="17">
        <v>8713</v>
      </c>
      <c r="J42" s="14">
        <v>2</v>
      </c>
      <c r="K42" s="18">
        <f t="shared" si="4"/>
        <v>2.295420635831516E-2</v>
      </c>
      <c r="L42" s="19">
        <f t="shared" si="7"/>
        <v>27.914440629663385</v>
      </c>
    </row>
    <row r="43" spans="1:12" x14ac:dyDescent="0.25">
      <c r="A43" s="33">
        <v>41</v>
      </c>
      <c r="B43" s="43" t="s">
        <v>21</v>
      </c>
      <c r="C43" s="14">
        <f>14+14+11</f>
        <v>39</v>
      </c>
      <c r="D43" s="14">
        <v>2</v>
      </c>
      <c r="E43" s="15">
        <f t="shared" si="5"/>
        <v>5.1282051282051286</v>
      </c>
      <c r="F43" s="16">
        <v>23</v>
      </c>
      <c r="G43" s="14">
        <v>18</v>
      </c>
      <c r="H43" s="15">
        <f t="shared" si="6"/>
        <v>78.260869565217391</v>
      </c>
      <c r="I43" s="17">
        <v>3003</v>
      </c>
      <c r="J43" s="14">
        <v>0</v>
      </c>
      <c r="K43" s="18">
        <f t="shared" si="4"/>
        <v>0</v>
      </c>
      <c r="L43" s="19">
        <f t="shared" si="7"/>
        <v>27.796358231140839</v>
      </c>
    </row>
    <row r="44" spans="1:12" x14ac:dyDescent="0.25">
      <c r="A44" s="33">
        <v>42</v>
      </c>
      <c r="B44" s="43" t="s">
        <v>30</v>
      </c>
      <c r="C44" s="14">
        <f>8+29+38</f>
        <v>75</v>
      </c>
      <c r="D44" s="14">
        <v>4</v>
      </c>
      <c r="E44" s="15">
        <f t="shared" si="5"/>
        <v>5.333333333333333</v>
      </c>
      <c r="F44" s="16">
        <v>67</v>
      </c>
      <c r="G44" s="14">
        <v>52</v>
      </c>
      <c r="H44" s="15">
        <f t="shared" si="6"/>
        <v>77.611940298507463</v>
      </c>
      <c r="I44" s="17">
        <v>6947</v>
      </c>
      <c r="J44" s="14">
        <v>0</v>
      </c>
      <c r="K44" s="18">
        <f t="shared" si="4"/>
        <v>0</v>
      </c>
      <c r="L44" s="19">
        <f t="shared" si="7"/>
        <v>27.64842454394693</v>
      </c>
    </row>
    <row r="45" spans="1:12" x14ac:dyDescent="0.25">
      <c r="A45" s="33">
        <v>43</v>
      </c>
      <c r="B45" s="43" t="s">
        <v>47</v>
      </c>
      <c r="C45" s="14">
        <f>3+36+25</f>
        <v>64</v>
      </c>
      <c r="D45" s="14">
        <v>36</v>
      </c>
      <c r="E45" s="15">
        <f t="shared" si="5"/>
        <v>56.25</v>
      </c>
      <c r="F45" s="16">
        <v>451</v>
      </c>
      <c r="G45" s="14">
        <v>99</v>
      </c>
      <c r="H45" s="15">
        <f t="shared" si="6"/>
        <v>21.951219512195124</v>
      </c>
      <c r="I45" s="17">
        <v>5944</v>
      </c>
      <c r="J45" s="14">
        <v>0</v>
      </c>
      <c r="K45" s="18">
        <f t="shared" si="4"/>
        <v>0</v>
      </c>
      <c r="L45" s="19">
        <f t="shared" si="7"/>
        <v>26.067073170731707</v>
      </c>
    </row>
    <row r="46" spans="1:12" x14ac:dyDescent="0.25">
      <c r="A46" s="33">
        <v>44</v>
      </c>
      <c r="B46" s="43" t="s">
        <v>14</v>
      </c>
      <c r="C46" s="14">
        <f>9+36+29</f>
        <v>74</v>
      </c>
      <c r="D46" s="14">
        <v>4</v>
      </c>
      <c r="E46" s="15">
        <f t="shared" si="5"/>
        <v>5.4054054054054053</v>
      </c>
      <c r="F46" s="16">
        <v>84</v>
      </c>
      <c r="G46" s="14">
        <v>57</v>
      </c>
      <c r="H46" s="15">
        <f t="shared" si="6"/>
        <v>67.857142857142861</v>
      </c>
      <c r="I46" s="17">
        <v>9876</v>
      </c>
      <c r="J46" s="14">
        <v>0</v>
      </c>
      <c r="K46" s="18">
        <f t="shared" si="4"/>
        <v>0</v>
      </c>
      <c r="L46" s="19">
        <f t="shared" si="7"/>
        <v>24.420849420849422</v>
      </c>
    </row>
    <row r="47" spans="1:12" x14ac:dyDescent="0.25">
      <c r="A47" s="33">
        <v>45</v>
      </c>
      <c r="B47" s="43" t="s">
        <v>9</v>
      </c>
      <c r="C47" s="14">
        <f>9+19+31</f>
        <v>59</v>
      </c>
      <c r="D47" s="14">
        <v>6</v>
      </c>
      <c r="E47" s="15">
        <f t="shared" si="5"/>
        <v>10.169491525423728</v>
      </c>
      <c r="F47" s="16">
        <v>106</v>
      </c>
      <c r="G47" s="14">
        <v>66</v>
      </c>
      <c r="H47" s="15">
        <f t="shared" si="6"/>
        <v>62.264150943396224</v>
      </c>
      <c r="I47" s="17">
        <v>10717</v>
      </c>
      <c r="J47" s="14">
        <v>2</v>
      </c>
      <c r="K47" s="18">
        <f t="shared" si="4"/>
        <v>1.8661938975459549E-2</v>
      </c>
      <c r="L47" s="19">
        <f t="shared" si="7"/>
        <v>24.150768135931802</v>
      </c>
    </row>
    <row r="48" spans="1:12" x14ac:dyDescent="0.25">
      <c r="A48" s="33">
        <v>46</v>
      </c>
      <c r="B48" s="43" t="s">
        <v>5</v>
      </c>
      <c r="C48" s="14">
        <f>8+22+26</f>
        <v>56</v>
      </c>
      <c r="D48" s="14">
        <v>15</v>
      </c>
      <c r="E48" s="15">
        <f t="shared" si="5"/>
        <v>26.785714285714285</v>
      </c>
      <c r="F48" s="16">
        <v>106</v>
      </c>
      <c r="G48" s="14">
        <v>42</v>
      </c>
      <c r="H48" s="15">
        <f t="shared" si="6"/>
        <v>39.622641509433961</v>
      </c>
      <c r="I48" s="17">
        <v>3795</v>
      </c>
      <c r="J48" s="14">
        <v>0</v>
      </c>
      <c r="K48" s="18">
        <f t="shared" si="4"/>
        <v>0</v>
      </c>
      <c r="L48" s="19">
        <f t="shared" si="7"/>
        <v>22.136118598382751</v>
      </c>
    </row>
    <row r="49" spans="1:12" x14ac:dyDescent="0.25">
      <c r="A49" s="33">
        <v>47</v>
      </c>
      <c r="B49" s="43" t="s">
        <v>49</v>
      </c>
      <c r="C49" s="14">
        <f>4+22+19</f>
        <v>45</v>
      </c>
      <c r="D49" s="14">
        <v>5</v>
      </c>
      <c r="E49" s="15">
        <f t="shared" si="5"/>
        <v>11.111111111111111</v>
      </c>
      <c r="F49" s="16">
        <v>56</v>
      </c>
      <c r="G49" s="14">
        <v>30</v>
      </c>
      <c r="H49" s="15">
        <f t="shared" si="6"/>
        <v>53.571428571428569</v>
      </c>
      <c r="I49" s="17">
        <v>2924</v>
      </c>
      <c r="J49" s="14">
        <v>1</v>
      </c>
      <c r="K49" s="18">
        <f t="shared" si="4"/>
        <v>3.4199726402188782E-2</v>
      </c>
      <c r="L49" s="19">
        <f t="shared" si="7"/>
        <v>21.572246469647293</v>
      </c>
    </row>
    <row r="50" spans="1:12" x14ac:dyDescent="0.25">
      <c r="A50" s="33">
        <v>48</v>
      </c>
      <c r="B50" s="43" t="s">
        <v>6</v>
      </c>
      <c r="C50" s="14">
        <f>3+6+4</f>
        <v>13</v>
      </c>
      <c r="D50" s="14">
        <v>2</v>
      </c>
      <c r="E50" s="15">
        <f t="shared" si="5"/>
        <v>15.384615384615385</v>
      </c>
      <c r="F50" s="16">
        <v>37</v>
      </c>
      <c r="G50" s="14">
        <v>17</v>
      </c>
      <c r="H50" s="15">
        <f t="shared" si="6"/>
        <v>45.945945945945944</v>
      </c>
      <c r="I50" s="17">
        <v>2313</v>
      </c>
      <c r="J50" s="14">
        <v>0</v>
      </c>
      <c r="K50" s="18">
        <f t="shared" si="4"/>
        <v>0</v>
      </c>
      <c r="L50" s="19">
        <f t="shared" si="7"/>
        <v>20.443520443520445</v>
      </c>
    </row>
    <row r="51" spans="1:12" x14ac:dyDescent="0.25">
      <c r="A51" s="33">
        <v>49</v>
      </c>
      <c r="B51" s="43" t="s">
        <v>42</v>
      </c>
      <c r="C51" s="14">
        <f>3+12+10</f>
        <v>25</v>
      </c>
      <c r="D51" s="14">
        <v>3</v>
      </c>
      <c r="E51" s="15">
        <f t="shared" si="5"/>
        <v>12</v>
      </c>
      <c r="F51" s="16">
        <v>56</v>
      </c>
      <c r="G51" s="14">
        <v>26</v>
      </c>
      <c r="H51" s="15">
        <f t="shared" si="6"/>
        <v>46.428571428571431</v>
      </c>
      <c r="I51" s="17">
        <v>3634</v>
      </c>
      <c r="J51" s="14">
        <v>0</v>
      </c>
      <c r="K51" s="18">
        <f t="shared" si="4"/>
        <v>0</v>
      </c>
      <c r="L51" s="19">
        <f t="shared" si="7"/>
        <v>19.476190476190478</v>
      </c>
    </row>
    <row r="52" spans="1:12" x14ac:dyDescent="0.25">
      <c r="A52" s="33">
        <v>50</v>
      </c>
      <c r="B52" s="43" t="s">
        <v>34</v>
      </c>
      <c r="C52" s="14">
        <f>11+38+31</f>
        <v>80</v>
      </c>
      <c r="D52" s="14">
        <v>6</v>
      </c>
      <c r="E52" s="15">
        <f t="shared" si="5"/>
        <v>7.5</v>
      </c>
      <c r="F52" s="16">
        <v>98</v>
      </c>
      <c r="G52" s="14">
        <v>41</v>
      </c>
      <c r="H52" s="15">
        <f t="shared" si="6"/>
        <v>41.836734693877553</v>
      </c>
      <c r="I52" s="17">
        <v>7160</v>
      </c>
      <c r="J52" s="14">
        <v>0</v>
      </c>
      <c r="K52" s="18">
        <v>0</v>
      </c>
      <c r="L52" s="19">
        <f t="shared" si="7"/>
        <v>16.445578231292519</v>
      </c>
    </row>
    <row r="53" spans="1:12" x14ac:dyDescent="0.25">
      <c r="A53" s="33">
        <v>51</v>
      </c>
      <c r="B53" s="43" t="s">
        <v>11</v>
      </c>
      <c r="C53" s="14">
        <f>10+32+55</f>
        <v>97</v>
      </c>
      <c r="D53" s="14">
        <v>11</v>
      </c>
      <c r="E53" s="15">
        <f t="shared" si="5"/>
        <v>11.340206185567011</v>
      </c>
      <c r="F53" s="16">
        <v>179</v>
      </c>
      <c r="G53" s="14">
        <v>53</v>
      </c>
      <c r="H53" s="15">
        <f t="shared" si="6"/>
        <v>29.608938547486034</v>
      </c>
      <c r="I53" s="17">
        <v>15813</v>
      </c>
      <c r="J53" s="14">
        <v>3</v>
      </c>
      <c r="K53" s="18">
        <f>(J53*100)/I53</f>
        <v>1.8971732119142479E-2</v>
      </c>
      <c r="L53" s="19">
        <f t="shared" si="7"/>
        <v>13.656038821724062</v>
      </c>
    </row>
    <row r="54" spans="1:12" x14ac:dyDescent="0.25">
      <c r="A54" s="33">
        <v>52</v>
      </c>
      <c r="B54" s="43" t="s">
        <v>16</v>
      </c>
      <c r="C54" s="14">
        <f>21+49+44</f>
        <v>114</v>
      </c>
      <c r="D54" s="14">
        <v>25</v>
      </c>
      <c r="E54" s="15">
        <f t="shared" si="5"/>
        <v>21.92982456140351</v>
      </c>
      <c r="F54" s="16">
        <v>69</v>
      </c>
      <c r="G54" s="14">
        <v>0</v>
      </c>
      <c r="H54" s="15">
        <f t="shared" si="6"/>
        <v>0</v>
      </c>
      <c r="I54" s="17">
        <v>10058</v>
      </c>
      <c r="J54" s="14">
        <v>0</v>
      </c>
      <c r="K54" s="18">
        <f>(J54*100)/I54</f>
        <v>0</v>
      </c>
      <c r="L54" s="19">
        <f t="shared" si="7"/>
        <v>7.3099415204678371</v>
      </c>
    </row>
    <row r="55" spans="1:12" x14ac:dyDescent="0.25">
      <c r="A55" s="33">
        <v>53</v>
      </c>
      <c r="B55" s="43" t="s">
        <v>46</v>
      </c>
      <c r="C55" s="14">
        <f>9+32+45</f>
        <v>86</v>
      </c>
      <c r="D55" s="14">
        <v>4</v>
      </c>
      <c r="E55" s="15">
        <f t="shared" si="5"/>
        <v>4.6511627906976747</v>
      </c>
      <c r="F55" s="16">
        <v>96</v>
      </c>
      <c r="G55" s="14">
        <v>15</v>
      </c>
      <c r="H55" s="15">
        <f t="shared" si="6"/>
        <v>15.625</v>
      </c>
      <c r="I55" s="17">
        <v>11874</v>
      </c>
      <c r="J55" s="14">
        <v>3</v>
      </c>
      <c r="K55" s="18">
        <f>(J55*100)/I55</f>
        <v>2.5265285497726123E-2</v>
      </c>
      <c r="L55" s="19">
        <f t="shared" si="7"/>
        <v>6.7671426920651347</v>
      </c>
    </row>
    <row r="56" spans="1:12" s="4" customFormat="1" x14ac:dyDescent="0.25">
      <c r="A56" s="33">
        <v>54</v>
      </c>
      <c r="B56" s="43" t="s">
        <v>23</v>
      </c>
      <c r="C56" s="14">
        <f>3+10+10</f>
        <v>23</v>
      </c>
      <c r="D56" s="14">
        <v>2</v>
      </c>
      <c r="E56" s="15">
        <f t="shared" si="5"/>
        <v>8.695652173913043</v>
      </c>
      <c r="F56" s="16">
        <v>5</v>
      </c>
      <c r="G56" s="14">
        <v>0</v>
      </c>
      <c r="H56" s="15">
        <f t="shared" si="6"/>
        <v>0</v>
      </c>
      <c r="I56" s="17">
        <v>1844</v>
      </c>
      <c r="J56" s="14">
        <v>0</v>
      </c>
      <c r="K56" s="18">
        <f>(J56*100)/I56</f>
        <v>0</v>
      </c>
      <c r="L56" s="19">
        <f t="shared" si="7"/>
        <v>2.8985507246376812</v>
      </c>
    </row>
    <row r="57" spans="1:12" s="4" customFormat="1" x14ac:dyDescent="0.25">
      <c r="A57" s="33">
        <v>55</v>
      </c>
      <c r="B57" s="43" t="s">
        <v>37</v>
      </c>
      <c r="C57" s="14">
        <f>3+19+14</f>
        <v>36</v>
      </c>
      <c r="D57" s="14">
        <v>2</v>
      </c>
      <c r="E57" s="15">
        <f t="shared" si="5"/>
        <v>5.5555555555555554</v>
      </c>
      <c r="F57" s="16">
        <v>24</v>
      </c>
      <c r="G57" s="14">
        <v>0</v>
      </c>
      <c r="H57" s="15">
        <f t="shared" si="6"/>
        <v>0</v>
      </c>
      <c r="I57" s="17">
        <v>5372</v>
      </c>
      <c r="J57" s="14">
        <v>0</v>
      </c>
      <c r="K57" s="18">
        <f>(J57*100)/I57</f>
        <v>0</v>
      </c>
      <c r="L57" s="19">
        <f t="shared" si="7"/>
        <v>1.8518518518518519</v>
      </c>
    </row>
  </sheetData>
  <sortState ref="A3:L58">
    <sortCondition descending="1" ref="L2"/>
  </sortState>
  <mergeCells count="1">
    <mergeCell ref="A1:L1"/>
  </mergeCell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zoomScale="60" zoomScaleNormal="60" workbookViewId="0">
      <selection activeCell="D19" sqref="D19"/>
    </sheetView>
  </sheetViews>
  <sheetFormatPr defaultRowHeight="12.75" x14ac:dyDescent="0.2"/>
  <cols>
    <col min="2" max="2" width="27.85546875" style="6" customWidth="1"/>
    <col min="3" max="3" width="18.28515625" customWidth="1"/>
    <col min="4" max="4" width="26" customWidth="1"/>
    <col min="5" max="5" width="15.28515625" customWidth="1"/>
  </cols>
  <sheetData>
    <row r="1" spans="1:52" s="4" customFormat="1" ht="74.25" customHeight="1" x14ac:dyDescent="0.2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</row>
    <row r="2" spans="1:52" s="4" customFormat="1" ht="15" x14ac:dyDescent="0.25">
      <c r="A2" s="58" t="s">
        <v>106</v>
      </c>
      <c r="B2" s="60" t="s">
        <v>0</v>
      </c>
      <c r="C2" s="62" t="s">
        <v>116</v>
      </c>
      <c r="D2" s="62" t="s">
        <v>114</v>
      </c>
      <c r="E2" s="64" t="s">
        <v>108</v>
      </c>
      <c r="F2" s="56" t="s">
        <v>115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</row>
    <row r="3" spans="1:52" s="7" customFormat="1" ht="269.25" customHeight="1" x14ac:dyDescent="0.25">
      <c r="A3" s="59"/>
      <c r="B3" s="61"/>
      <c r="C3" s="63"/>
      <c r="D3" s="63"/>
      <c r="E3" s="65"/>
      <c r="F3" s="8" t="s">
        <v>59</v>
      </c>
      <c r="G3" s="8" t="s">
        <v>60</v>
      </c>
      <c r="H3" s="8" t="s">
        <v>61</v>
      </c>
      <c r="I3" s="8" t="s">
        <v>62</v>
      </c>
      <c r="J3" s="8" t="s">
        <v>63</v>
      </c>
      <c r="K3" s="8" t="s">
        <v>64</v>
      </c>
      <c r="L3" s="8" t="s">
        <v>65</v>
      </c>
      <c r="M3" s="8" t="s">
        <v>66</v>
      </c>
      <c r="N3" s="8" t="s">
        <v>67</v>
      </c>
      <c r="O3" s="8" t="s">
        <v>68</v>
      </c>
      <c r="P3" s="8" t="s">
        <v>69</v>
      </c>
      <c r="Q3" s="8" t="s">
        <v>70</v>
      </c>
      <c r="R3" s="8" t="s">
        <v>71</v>
      </c>
      <c r="S3" s="8" t="s">
        <v>72</v>
      </c>
      <c r="T3" s="9" t="s">
        <v>103</v>
      </c>
      <c r="U3" s="10" t="s">
        <v>98</v>
      </c>
      <c r="V3" s="10" t="s">
        <v>97</v>
      </c>
      <c r="W3" s="9" t="s">
        <v>73</v>
      </c>
      <c r="X3" s="9" t="s">
        <v>96</v>
      </c>
      <c r="Y3" s="9" t="s">
        <v>95</v>
      </c>
      <c r="Z3" s="9" t="s">
        <v>74</v>
      </c>
      <c r="AA3" s="9" t="s">
        <v>75</v>
      </c>
      <c r="AB3" s="9" t="s">
        <v>76</v>
      </c>
      <c r="AC3" s="9" t="s">
        <v>99</v>
      </c>
      <c r="AD3" s="9" t="s">
        <v>100</v>
      </c>
      <c r="AE3" s="9" t="s">
        <v>101</v>
      </c>
      <c r="AF3" s="9" t="s">
        <v>102</v>
      </c>
      <c r="AG3" s="8" t="s">
        <v>77</v>
      </c>
      <c r="AH3" s="8" t="s">
        <v>78</v>
      </c>
      <c r="AI3" s="8" t="s">
        <v>79</v>
      </c>
      <c r="AJ3" s="8" t="s">
        <v>80</v>
      </c>
      <c r="AK3" s="8" t="s">
        <v>81</v>
      </c>
      <c r="AL3" s="8" t="s">
        <v>82</v>
      </c>
      <c r="AM3" s="8" t="s">
        <v>83</v>
      </c>
      <c r="AN3" s="8" t="s">
        <v>84</v>
      </c>
      <c r="AO3" s="8" t="s">
        <v>85</v>
      </c>
      <c r="AP3" s="8" t="s">
        <v>86</v>
      </c>
      <c r="AQ3" s="8" t="s">
        <v>87</v>
      </c>
      <c r="AR3" s="8" t="s">
        <v>88</v>
      </c>
      <c r="AS3" s="8" t="s">
        <v>89</v>
      </c>
      <c r="AT3" s="8" t="s">
        <v>90</v>
      </c>
      <c r="AU3" s="8" t="s">
        <v>91</v>
      </c>
      <c r="AV3" s="8" t="s">
        <v>92</v>
      </c>
      <c r="AW3" s="8" t="s">
        <v>78</v>
      </c>
      <c r="AX3" s="8" t="s">
        <v>93</v>
      </c>
      <c r="AY3" s="8" t="s">
        <v>80</v>
      </c>
      <c r="AZ3" s="8" t="s">
        <v>94</v>
      </c>
    </row>
    <row r="4" spans="1:52" s="7" customFormat="1" ht="15" x14ac:dyDescent="0.25">
      <c r="A4" s="33">
        <v>1</v>
      </c>
      <c r="B4" s="53" t="s">
        <v>31</v>
      </c>
      <c r="C4" s="23">
        <v>1268</v>
      </c>
      <c r="D4" s="24">
        <f t="shared" ref="D4" si="0">SUM(F4:AZ4)</f>
        <v>151</v>
      </c>
      <c r="E4" s="25">
        <f t="shared" ref="E4" si="1">(D4*100)/C4</f>
        <v>11.908517350157728</v>
      </c>
      <c r="F4" s="22">
        <v>0</v>
      </c>
      <c r="G4" s="22">
        <v>0</v>
      </c>
      <c r="H4" s="22">
        <v>0</v>
      </c>
      <c r="I4" s="22">
        <v>0</v>
      </c>
      <c r="J4" s="22">
        <v>13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1</v>
      </c>
      <c r="S4" s="22">
        <v>0</v>
      </c>
      <c r="T4" s="20">
        <v>5</v>
      </c>
      <c r="U4" s="22">
        <v>0</v>
      </c>
      <c r="V4" s="22">
        <v>0</v>
      </c>
      <c r="W4" s="22">
        <v>0</v>
      </c>
      <c r="X4" s="22">
        <v>2</v>
      </c>
      <c r="Y4" s="22">
        <v>0</v>
      </c>
      <c r="Z4" s="21">
        <v>0</v>
      </c>
      <c r="AA4" s="21">
        <v>0</v>
      </c>
      <c r="AB4" s="21">
        <v>0</v>
      </c>
      <c r="AC4" s="21">
        <v>3</v>
      </c>
      <c r="AD4" s="21">
        <v>0</v>
      </c>
      <c r="AE4" s="26">
        <v>0</v>
      </c>
      <c r="AF4" s="26">
        <v>5</v>
      </c>
      <c r="AG4" s="20">
        <v>10</v>
      </c>
      <c r="AH4" s="20">
        <v>19</v>
      </c>
      <c r="AI4" s="22">
        <v>0</v>
      </c>
      <c r="AJ4" s="20">
        <v>17</v>
      </c>
      <c r="AK4" s="22">
        <v>15</v>
      </c>
      <c r="AL4" s="22">
        <v>7</v>
      </c>
      <c r="AM4" s="22">
        <v>0</v>
      </c>
      <c r="AN4" s="20">
        <v>0</v>
      </c>
      <c r="AO4" s="21">
        <v>0</v>
      </c>
      <c r="AP4" s="21">
        <v>0</v>
      </c>
      <c r="AQ4" s="21">
        <v>8</v>
      </c>
      <c r="AR4" s="22">
        <v>0</v>
      </c>
      <c r="AS4" s="22">
        <v>0</v>
      </c>
      <c r="AT4" s="22">
        <v>5</v>
      </c>
      <c r="AU4" s="22">
        <v>0</v>
      </c>
      <c r="AV4" s="22">
        <v>2</v>
      </c>
      <c r="AW4" s="27">
        <v>27</v>
      </c>
      <c r="AX4" s="22">
        <v>1</v>
      </c>
      <c r="AY4" s="22">
        <v>11</v>
      </c>
      <c r="AZ4" s="21">
        <v>0</v>
      </c>
    </row>
    <row r="5" spans="1:52" s="7" customFormat="1" ht="15" x14ac:dyDescent="0.25">
      <c r="A5" s="33">
        <v>2</v>
      </c>
      <c r="B5" s="53" t="s">
        <v>48</v>
      </c>
      <c r="C5" s="23">
        <v>754</v>
      </c>
      <c r="D5" s="24">
        <f>SUM(F5:AZ5)</f>
        <v>63</v>
      </c>
      <c r="E5" s="25">
        <f>(D5*100)/C5</f>
        <v>8.3554376657824942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8</v>
      </c>
      <c r="R5" s="22">
        <v>0</v>
      </c>
      <c r="S5" s="22">
        <v>0</v>
      </c>
      <c r="T5" s="20">
        <v>4</v>
      </c>
      <c r="U5" s="20">
        <v>9</v>
      </c>
      <c r="V5" s="20">
        <v>1</v>
      </c>
      <c r="W5" s="22">
        <v>0</v>
      </c>
      <c r="X5" s="22">
        <v>5</v>
      </c>
      <c r="Y5" s="20">
        <v>1</v>
      </c>
      <c r="Z5" s="20">
        <v>3</v>
      </c>
      <c r="AA5" s="21">
        <v>0</v>
      </c>
      <c r="AB5" s="21">
        <v>6</v>
      </c>
      <c r="AC5" s="21">
        <v>7</v>
      </c>
      <c r="AD5" s="26">
        <v>7</v>
      </c>
      <c r="AE5" s="21">
        <v>6</v>
      </c>
      <c r="AF5" s="21">
        <v>6</v>
      </c>
      <c r="AG5" s="20">
        <v>0</v>
      </c>
      <c r="AH5" s="20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0">
        <v>0</v>
      </c>
      <c r="AO5" s="21">
        <v>0</v>
      </c>
      <c r="AP5" s="21">
        <v>0</v>
      </c>
      <c r="AQ5" s="21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1">
        <v>0</v>
      </c>
    </row>
    <row r="6" spans="1:52" s="7" customFormat="1" ht="15" x14ac:dyDescent="0.25">
      <c r="A6" s="33">
        <v>3</v>
      </c>
      <c r="B6" s="53" t="s">
        <v>1</v>
      </c>
      <c r="C6" s="23">
        <v>4322</v>
      </c>
      <c r="D6" s="24">
        <f t="shared" ref="D6:D58" si="2">SUM(F6:AZ6)</f>
        <v>209</v>
      </c>
      <c r="E6" s="25">
        <f t="shared" ref="E6:E58" si="3">(D6*100)/C6</f>
        <v>4.8357242017584454</v>
      </c>
      <c r="F6" s="22">
        <v>2</v>
      </c>
      <c r="G6" s="22">
        <v>3</v>
      </c>
      <c r="H6" s="22">
        <v>0</v>
      </c>
      <c r="I6" s="22">
        <v>5</v>
      </c>
      <c r="J6" s="22">
        <v>34</v>
      </c>
      <c r="K6" s="22">
        <v>0</v>
      </c>
      <c r="L6" s="22">
        <v>2</v>
      </c>
      <c r="M6" s="22">
        <v>0</v>
      </c>
      <c r="N6" s="22">
        <v>3</v>
      </c>
      <c r="O6" s="22">
        <v>0</v>
      </c>
      <c r="P6" s="22">
        <v>0</v>
      </c>
      <c r="Q6" s="22">
        <v>21</v>
      </c>
      <c r="R6" s="22">
        <v>5</v>
      </c>
      <c r="S6" s="22">
        <v>1</v>
      </c>
      <c r="T6" s="20">
        <v>23</v>
      </c>
      <c r="U6" s="20">
        <v>1</v>
      </c>
      <c r="V6" s="22">
        <v>7</v>
      </c>
      <c r="W6" s="22">
        <v>3</v>
      </c>
      <c r="X6" s="22">
        <v>3</v>
      </c>
      <c r="Y6" s="22">
        <v>0</v>
      </c>
      <c r="Z6" s="28">
        <v>0</v>
      </c>
      <c r="AA6" s="21">
        <v>16</v>
      </c>
      <c r="AB6" s="21">
        <v>1</v>
      </c>
      <c r="AC6" s="21">
        <v>18</v>
      </c>
      <c r="AD6" s="21">
        <v>21</v>
      </c>
      <c r="AE6" s="21">
        <v>15</v>
      </c>
      <c r="AF6" s="21">
        <v>25</v>
      </c>
      <c r="AG6" s="20">
        <v>0</v>
      </c>
      <c r="AH6" s="20">
        <v>0</v>
      </c>
      <c r="AI6" s="20">
        <v>0</v>
      </c>
      <c r="AJ6" s="20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</row>
    <row r="7" spans="1:52" s="7" customFormat="1" ht="15" x14ac:dyDescent="0.25">
      <c r="A7" s="33">
        <v>4</v>
      </c>
      <c r="B7" s="53" t="s">
        <v>11</v>
      </c>
      <c r="C7" s="23">
        <v>15813</v>
      </c>
      <c r="D7" s="24">
        <f t="shared" si="2"/>
        <v>754</v>
      </c>
      <c r="E7" s="25">
        <f t="shared" si="3"/>
        <v>4.7682286726111425</v>
      </c>
      <c r="F7" s="22">
        <v>1</v>
      </c>
      <c r="G7" s="22">
        <v>14</v>
      </c>
      <c r="H7" s="22">
        <v>1</v>
      </c>
      <c r="I7" s="22">
        <v>13</v>
      </c>
      <c r="J7" s="22">
        <v>14</v>
      </c>
      <c r="K7" s="22">
        <v>0</v>
      </c>
      <c r="L7" s="22">
        <v>2</v>
      </c>
      <c r="M7" s="22">
        <v>1</v>
      </c>
      <c r="N7" s="22">
        <v>2</v>
      </c>
      <c r="O7" s="22">
        <v>4</v>
      </c>
      <c r="P7" s="22">
        <v>0</v>
      </c>
      <c r="Q7" s="22">
        <v>29</v>
      </c>
      <c r="R7" s="22">
        <v>5</v>
      </c>
      <c r="S7" s="22">
        <v>1</v>
      </c>
      <c r="T7" s="20">
        <v>23</v>
      </c>
      <c r="U7" s="20">
        <v>1</v>
      </c>
      <c r="V7" s="22">
        <v>7</v>
      </c>
      <c r="W7" s="22">
        <v>3</v>
      </c>
      <c r="X7" s="22">
        <v>3</v>
      </c>
      <c r="Y7" s="22">
        <v>0</v>
      </c>
      <c r="Z7" s="21">
        <v>0</v>
      </c>
      <c r="AA7" s="21">
        <v>16</v>
      </c>
      <c r="AB7" s="21">
        <v>1</v>
      </c>
      <c r="AC7" s="21">
        <v>18</v>
      </c>
      <c r="AD7" s="21">
        <v>21</v>
      </c>
      <c r="AE7" s="21">
        <v>15</v>
      </c>
      <c r="AF7" s="21">
        <v>25</v>
      </c>
      <c r="AG7" s="20">
        <v>51</v>
      </c>
      <c r="AH7" s="20">
        <v>63</v>
      </c>
      <c r="AI7" s="22">
        <v>43</v>
      </c>
      <c r="AJ7" s="22">
        <v>52</v>
      </c>
      <c r="AK7" s="22">
        <v>43</v>
      </c>
      <c r="AL7" s="22">
        <v>21</v>
      </c>
      <c r="AM7" s="22">
        <v>42</v>
      </c>
      <c r="AN7" s="20">
        <v>1</v>
      </c>
      <c r="AO7" s="20">
        <v>6</v>
      </c>
      <c r="AP7" s="21">
        <v>0</v>
      </c>
      <c r="AQ7" s="21">
        <v>38</v>
      </c>
      <c r="AR7" s="22">
        <v>1</v>
      </c>
      <c r="AS7" s="22">
        <v>0</v>
      </c>
      <c r="AT7" s="22">
        <v>58</v>
      </c>
      <c r="AU7" s="22">
        <v>0</v>
      </c>
      <c r="AV7" s="22">
        <v>14</v>
      </c>
      <c r="AW7" s="22">
        <v>0</v>
      </c>
      <c r="AX7" s="22">
        <v>0</v>
      </c>
      <c r="AY7" s="22">
        <v>53</v>
      </c>
      <c r="AZ7" s="21">
        <v>48</v>
      </c>
    </row>
    <row r="8" spans="1:52" s="7" customFormat="1" ht="15" customHeight="1" x14ac:dyDescent="0.25">
      <c r="A8" s="33">
        <v>5</v>
      </c>
      <c r="B8" s="53" t="s">
        <v>47</v>
      </c>
      <c r="C8" s="23">
        <v>5944</v>
      </c>
      <c r="D8" s="24">
        <f t="shared" si="2"/>
        <v>271</v>
      </c>
      <c r="E8" s="25">
        <f t="shared" si="3"/>
        <v>4.5592193808882904</v>
      </c>
      <c r="F8" s="22">
        <v>2</v>
      </c>
      <c r="G8" s="22">
        <v>16</v>
      </c>
      <c r="H8" s="22">
        <v>4</v>
      </c>
      <c r="I8" s="22">
        <v>13</v>
      </c>
      <c r="J8" s="22">
        <v>38</v>
      </c>
      <c r="K8" s="22">
        <v>2</v>
      </c>
      <c r="L8" s="22">
        <v>1</v>
      </c>
      <c r="M8" s="22">
        <v>1</v>
      </c>
      <c r="N8" s="22">
        <v>7</v>
      </c>
      <c r="O8" s="22">
        <v>1</v>
      </c>
      <c r="P8" s="22">
        <v>0</v>
      </c>
      <c r="Q8" s="22">
        <v>0</v>
      </c>
      <c r="R8" s="22">
        <v>3</v>
      </c>
      <c r="S8" s="22">
        <v>0</v>
      </c>
      <c r="T8" s="20">
        <v>10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0">
        <v>1</v>
      </c>
      <c r="AA8" s="21">
        <v>0</v>
      </c>
      <c r="AB8" s="21">
        <v>7</v>
      </c>
      <c r="AC8" s="21">
        <v>1</v>
      </c>
      <c r="AD8" s="26">
        <v>26</v>
      </c>
      <c r="AE8" s="26">
        <v>0</v>
      </c>
      <c r="AF8" s="26">
        <v>14</v>
      </c>
      <c r="AG8" s="20">
        <v>17</v>
      </c>
      <c r="AH8" s="20">
        <v>18</v>
      </c>
      <c r="AI8" s="20">
        <v>9</v>
      </c>
      <c r="AJ8" s="20">
        <v>18</v>
      </c>
      <c r="AK8" s="22">
        <v>16</v>
      </c>
      <c r="AL8" s="22">
        <v>0</v>
      </c>
      <c r="AM8" s="22">
        <v>0</v>
      </c>
      <c r="AN8" s="20">
        <v>0</v>
      </c>
      <c r="AO8" s="21">
        <v>0</v>
      </c>
      <c r="AP8" s="21">
        <v>0</v>
      </c>
      <c r="AQ8" s="21">
        <v>0</v>
      </c>
      <c r="AR8" s="22">
        <v>0</v>
      </c>
      <c r="AS8" s="22">
        <v>0</v>
      </c>
      <c r="AT8" s="22">
        <v>16</v>
      </c>
      <c r="AU8" s="22">
        <v>0</v>
      </c>
      <c r="AV8" s="22">
        <v>30</v>
      </c>
      <c r="AW8" s="22">
        <v>0</v>
      </c>
      <c r="AX8" s="22">
        <v>0</v>
      </c>
      <c r="AY8" s="22">
        <v>0</v>
      </c>
      <c r="AZ8" s="21">
        <v>0</v>
      </c>
    </row>
    <row r="9" spans="1:52" s="7" customFormat="1" ht="15" x14ac:dyDescent="0.25">
      <c r="A9" s="33">
        <v>6</v>
      </c>
      <c r="B9" s="53" t="s">
        <v>51</v>
      </c>
      <c r="C9" s="23">
        <v>2915</v>
      </c>
      <c r="D9" s="24">
        <f t="shared" si="2"/>
        <v>112</v>
      </c>
      <c r="E9" s="25">
        <f t="shared" si="3"/>
        <v>3.8421955403087478</v>
      </c>
      <c r="F9" s="22">
        <v>2</v>
      </c>
      <c r="G9" s="22">
        <v>4</v>
      </c>
      <c r="H9" s="22">
        <v>0</v>
      </c>
      <c r="I9" s="22">
        <v>0</v>
      </c>
      <c r="J9" s="22">
        <v>3</v>
      </c>
      <c r="K9" s="22">
        <v>0</v>
      </c>
      <c r="L9" s="22">
        <v>0</v>
      </c>
      <c r="M9" s="22">
        <v>2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0">
        <v>4</v>
      </c>
      <c r="U9" s="20">
        <v>2</v>
      </c>
      <c r="V9" s="20">
        <v>1</v>
      </c>
      <c r="W9" s="22">
        <v>0</v>
      </c>
      <c r="X9" s="22">
        <v>2</v>
      </c>
      <c r="Y9" s="22">
        <v>0</v>
      </c>
      <c r="Z9" s="21">
        <v>0</v>
      </c>
      <c r="AA9" s="21">
        <v>1</v>
      </c>
      <c r="AB9" s="21">
        <v>1</v>
      </c>
      <c r="AC9" s="21">
        <v>2</v>
      </c>
      <c r="AD9" s="21">
        <v>2</v>
      </c>
      <c r="AE9" s="21">
        <v>1</v>
      </c>
      <c r="AF9" s="21">
        <v>1</v>
      </c>
      <c r="AG9" s="20">
        <v>0</v>
      </c>
      <c r="AH9" s="20">
        <v>0</v>
      </c>
      <c r="AI9" s="22">
        <v>0</v>
      </c>
      <c r="AJ9" s="22">
        <v>0</v>
      </c>
      <c r="AK9" s="22">
        <v>16</v>
      </c>
      <c r="AL9" s="22">
        <v>0</v>
      </c>
      <c r="AM9" s="22">
        <v>0</v>
      </c>
      <c r="AN9" s="20">
        <v>0</v>
      </c>
      <c r="AO9" s="21">
        <v>0</v>
      </c>
      <c r="AP9" s="21">
        <v>0</v>
      </c>
      <c r="AQ9" s="21">
        <v>17</v>
      </c>
      <c r="AR9" s="22">
        <v>0</v>
      </c>
      <c r="AS9" s="22">
        <v>0</v>
      </c>
      <c r="AT9" s="22">
        <v>0</v>
      </c>
      <c r="AU9" s="22">
        <v>0</v>
      </c>
      <c r="AV9" s="22">
        <v>4</v>
      </c>
      <c r="AW9" s="22">
        <v>7</v>
      </c>
      <c r="AX9" s="22">
        <v>11</v>
      </c>
      <c r="AY9" s="22">
        <v>9</v>
      </c>
      <c r="AZ9" s="21">
        <v>20</v>
      </c>
    </row>
    <row r="10" spans="1:52" s="7" customFormat="1" ht="15" x14ac:dyDescent="0.25">
      <c r="A10" s="33">
        <v>7</v>
      </c>
      <c r="B10" s="53" t="s">
        <v>24</v>
      </c>
      <c r="C10" s="23">
        <v>6973</v>
      </c>
      <c r="D10" s="24">
        <f t="shared" si="2"/>
        <v>207</v>
      </c>
      <c r="E10" s="25">
        <f t="shared" si="3"/>
        <v>2.96859314498781</v>
      </c>
      <c r="F10" s="22">
        <v>3</v>
      </c>
      <c r="G10" s="22">
        <v>18</v>
      </c>
      <c r="H10" s="22">
        <v>0</v>
      </c>
      <c r="I10" s="22">
        <v>5</v>
      </c>
      <c r="J10" s="22">
        <v>17</v>
      </c>
      <c r="K10" s="22">
        <v>0</v>
      </c>
      <c r="L10" s="22">
        <v>3</v>
      </c>
      <c r="M10" s="22">
        <v>1</v>
      </c>
      <c r="N10" s="22">
        <v>5</v>
      </c>
      <c r="O10" s="22">
        <v>1</v>
      </c>
      <c r="P10" s="22">
        <v>0</v>
      </c>
      <c r="Q10" s="22">
        <v>0</v>
      </c>
      <c r="R10" s="22">
        <v>11</v>
      </c>
      <c r="S10" s="22">
        <v>0</v>
      </c>
      <c r="T10" s="20">
        <v>6</v>
      </c>
      <c r="U10" s="20">
        <v>6</v>
      </c>
      <c r="V10" s="22">
        <v>0</v>
      </c>
      <c r="W10" s="22">
        <v>0</v>
      </c>
      <c r="X10" s="22">
        <v>0</v>
      </c>
      <c r="Y10" s="22">
        <v>0</v>
      </c>
      <c r="Z10" s="21">
        <v>0</v>
      </c>
      <c r="AA10" s="21">
        <v>2</v>
      </c>
      <c r="AB10" s="21">
        <v>3</v>
      </c>
      <c r="AC10" s="21">
        <v>0</v>
      </c>
      <c r="AD10" s="21">
        <v>9</v>
      </c>
      <c r="AE10" s="26">
        <v>7</v>
      </c>
      <c r="AF10" s="26">
        <v>9</v>
      </c>
      <c r="AG10" s="20">
        <v>0</v>
      </c>
      <c r="AH10" s="20">
        <v>17</v>
      </c>
      <c r="AI10" s="22">
        <v>0</v>
      </c>
      <c r="AJ10" s="20">
        <v>12</v>
      </c>
      <c r="AK10" s="22">
        <v>8</v>
      </c>
      <c r="AL10" s="22">
        <v>8</v>
      </c>
      <c r="AM10" s="22">
        <v>0</v>
      </c>
      <c r="AN10" s="20">
        <v>0</v>
      </c>
      <c r="AO10" s="21">
        <v>0</v>
      </c>
      <c r="AP10" s="21">
        <v>0</v>
      </c>
      <c r="AQ10" s="21">
        <v>0</v>
      </c>
      <c r="AR10" s="22">
        <v>0</v>
      </c>
      <c r="AS10" s="22">
        <v>0</v>
      </c>
      <c r="AT10" s="22">
        <v>4</v>
      </c>
      <c r="AU10" s="22">
        <v>0</v>
      </c>
      <c r="AV10" s="22">
        <v>21</v>
      </c>
      <c r="AW10" s="27">
        <v>19</v>
      </c>
      <c r="AX10" s="22">
        <v>0</v>
      </c>
      <c r="AY10" s="22">
        <v>12</v>
      </c>
      <c r="AZ10" s="21">
        <v>0</v>
      </c>
    </row>
    <row r="11" spans="1:52" s="7" customFormat="1" ht="15" x14ac:dyDescent="0.25">
      <c r="A11" s="33">
        <v>8</v>
      </c>
      <c r="B11" s="53" t="s">
        <v>23</v>
      </c>
      <c r="C11" s="23">
        <v>1844</v>
      </c>
      <c r="D11" s="24">
        <f t="shared" si="2"/>
        <v>52</v>
      </c>
      <c r="E11" s="25">
        <f t="shared" si="3"/>
        <v>2.8199566160520608</v>
      </c>
      <c r="F11" s="22">
        <v>1</v>
      </c>
      <c r="G11" s="22">
        <v>6</v>
      </c>
      <c r="H11" s="22">
        <v>0</v>
      </c>
      <c r="I11" s="22">
        <v>1</v>
      </c>
      <c r="J11" s="22">
        <v>31</v>
      </c>
      <c r="K11" s="22">
        <v>0</v>
      </c>
      <c r="L11" s="22">
        <v>1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5</v>
      </c>
      <c r="S11" s="22">
        <v>0</v>
      </c>
      <c r="T11" s="20">
        <v>0</v>
      </c>
      <c r="U11" s="22">
        <v>0</v>
      </c>
      <c r="V11" s="22">
        <v>0</v>
      </c>
      <c r="W11" s="22">
        <v>0</v>
      </c>
      <c r="X11" s="22">
        <v>0</v>
      </c>
      <c r="Y11" s="22">
        <v>1</v>
      </c>
      <c r="Z11" s="21">
        <v>0</v>
      </c>
      <c r="AA11" s="21">
        <v>1</v>
      </c>
      <c r="AB11" s="21">
        <v>0</v>
      </c>
      <c r="AC11" s="21">
        <v>0</v>
      </c>
      <c r="AD11" s="21">
        <v>0</v>
      </c>
      <c r="AE11" s="26">
        <v>3</v>
      </c>
      <c r="AF11" s="21">
        <v>0</v>
      </c>
      <c r="AG11" s="20">
        <v>0</v>
      </c>
      <c r="AH11" s="20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0">
        <v>0</v>
      </c>
      <c r="AO11" s="21">
        <v>0</v>
      </c>
      <c r="AP11" s="21">
        <v>0</v>
      </c>
      <c r="AQ11" s="21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2</v>
      </c>
      <c r="AW11" s="22">
        <v>0</v>
      </c>
      <c r="AX11" s="22">
        <v>0</v>
      </c>
      <c r="AY11" s="22">
        <v>0</v>
      </c>
      <c r="AZ11" s="21">
        <v>0</v>
      </c>
    </row>
    <row r="12" spans="1:52" s="7" customFormat="1" ht="15" x14ac:dyDescent="0.25">
      <c r="A12" s="33">
        <v>9</v>
      </c>
      <c r="B12" s="53" t="s">
        <v>8</v>
      </c>
      <c r="C12" s="23">
        <v>14698</v>
      </c>
      <c r="D12" s="24">
        <f t="shared" si="2"/>
        <v>413</v>
      </c>
      <c r="E12" s="25">
        <f t="shared" si="3"/>
        <v>2.8099061096747855</v>
      </c>
      <c r="F12" s="22">
        <v>1</v>
      </c>
      <c r="G12" s="22">
        <v>18</v>
      </c>
      <c r="H12" s="22">
        <v>0</v>
      </c>
      <c r="I12" s="22">
        <v>2</v>
      </c>
      <c r="J12" s="22">
        <v>7</v>
      </c>
      <c r="K12" s="22">
        <v>0</v>
      </c>
      <c r="L12" s="22">
        <v>6</v>
      </c>
      <c r="M12" s="22">
        <v>0</v>
      </c>
      <c r="N12" s="22">
        <v>1</v>
      </c>
      <c r="O12" s="22">
        <v>0</v>
      </c>
      <c r="P12" s="22">
        <v>0</v>
      </c>
      <c r="Q12" s="22">
        <v>20</v>
      </c>
      <c r="R12" s="22">
        <v>0</v>
      </c>
      <c r="S12" s="22">
        <v>0</v>
      </c>
      <c r="T12" s="20">
        <v>7</v>
      </c>
      <c r="U12" s="22">
        <v>0</v>
      </c>
      <c r="V12" s="22">
        <v>1</v>
      </c>
      <c r="W12" s="22">
        <v>0</v>
      </c>
      <c r="X12" s="22">
        <v>7</v>
      </c>
      <c r="Y12" s="22">
        <v>2</v>
      </c>
      <c r="Z12" s="20">
        <v>1</v>
      </c>
      <c r="AA12" s="21">
        <v>1</v>
      </c>
      <c r="AB12" s="21">
        <v>3</v>
      </c>
      <c r="AC12" s="21">
        <v>5</v>
      </c>
      <c r="AD12" s="21">
        <v>9</v>
      </c>
      <c r="AE12" s="26">
        <v>0</v>
      </c>
      <c r="AF12" s="26">
        <v>7</v>
      </c>
      <c r="AG12" s="20">
        <v>15</v>
      </c>
      <c r="AH12" s="20">
        <v>11</v>
      </c>
      <c r="AI12" s="22">
        <v>23</v>
      </c>
      <c r="AJ12" s="22">
        <v>19</v>
      </c>
      <c r="AK12" s="22">
        <v>14</v>
      </c>
      <c r="AL12" s="22">
        <v>15</v>
      </c>
      <c r="AM12" s="22">
        <v>28</v>
      </c>
      <c r="AN12" s="20">
        <v>16</v>
      </c>
      <c r="AO12" s="21">
        <v>42</v>
      </c>
      <c r="AP12" s="21">
        <v>5</v>
      </c>
      <c r="AQ12" s="21">
        <v>14</v>
      </c>
      <c r="AR12" s="22">
        <v>4</v>
      </c>
      <c r="AS12" s="22">
        <v>31</v>
      </c>
      <c r="AT12" s="22">
        <v>0</v>
      </c>
      <c r="AU12" s="22">
        <v>28</v>
      </c>
      <c r="AV12" s="22">
        <v>0</v>
      </c>
      <c r="AW12" s="22">
        <v>24</v>
      </c>
      <c r="AX12" s="22">
        <v>26</v>
      </c>
      <c r="AY12" s="22">
        <v>0</v>
      </c>
      <c r="AZ12" s="21">
        <v>0</v>
      </c>
    </row>
    <row r="13" spans="1:52" s="7" customFormat="1" ht="15" x14ac:dyDescent="0.25">
      <c r="A13" s="33">
        <v>10</v>
      </c>
      <c r="B13" s="53" t="s">
        <v>18</v>
      </c>
      <c r="C13" s="23">
        <v>1424</v>
      </c>
      <c r="D13" s="24">
        <f>SUM(F13:AZ13)</f>
        <v>35</v>
      </c>
      <c r="E13" s="25">
        <f t="shared" si="3"/>
        <v>2.457865168539326</v>
      </c>
      <c r="F13" s="22">
        <v>0</v>
      </c>
      <c r="G13" s="22">
        <v>0</v>
      </c>
      <c r="H13" s="22">
        <v>0</v>
      </c>
      <c r="I13" s="22">
        <v>4</v>
      </c>
      <c r="J13" s="22">
        <v>4</v>
      </c>
      <c r="K13" s="22">
        <v>0</v>
      </c>
      <c r="L13" s="22">
        <v>0</v>
      </c>
      <c r="M13" s="22">
        <v>0</v>
      </c>
      <c r="N13" s="22">
        <v>2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0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6">
        <v>0</v>
      </c>
      <c r="AF13" s="21">
        <v>0</v>
      </c>
      <c r="AG13" s="20">
        <v>0</v>
      </c>
      <c r="AH13" s="20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0">
        <v>0</v>
      </c>
      <c r="AO13" s="21">
        <v>0</v>
      </c>
      <c r="AP13" s="21">
        <v>0</v>
      </c>
      <c r="AQ13" s="21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25</v>
      </c>
      <c r="AW13" s="22">
        <v>0</v>
      </c>
      <c r="AX13" s="22">
        <v>0</v>
      </c>
      <c r="AY13" s="22">
        <v>0</v>
      </c>
      <c r="AZ13" s="21">
        <v>0</v>
      </c>
    </row>
    <row r="14" spans="1:52" s="7" customFormat="1" ht="15" x14ac:dyDescent="0.25">
      <c r="A14" s="52" t="s">
        <v>130</v>
      </c>
      <c r="B14" s="53" t="s">
        <v>35</v>
      </c>
      <c r="C14" s="23">
        <v>1353</v>
      </c>
      <c r="D14" s="24">
        <f t="shared" si="2"/>
        <v>31</v>
      </c>
      <c r="E14" s="25">
        <f t="shared" si="3"/>
        <v>2.2912047302291203</v>
      </c>
      <c r="F14" s="22">
        <v>0</v>
      </c>
      <c r="G14" s="22">
        <v>0</v>
      </c>
      <c r="H14" s="22">
        <v>0</v>
      </c>
      <c r="I14" s="22">
        <v>0</v>
      </c>
      <c r="J14" s="22">
        <v>9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0">
        <v>0</v>
      </c>
      <c r="U14" s="22">
        <v>0</v>
      </c>
      <c r="V14" s="22">
        <v>0</v>
      </c>
      <c r="W14" s="20">
        <v>2</v>
      </c>
      <c r="X14" s="22">
        <v>8</v>
      </c>
      <c r="Y14" s="22">
        <v>0</v>
      </c>
      <c r="Z14" s="21">
        <v>0</v>
      </c>
      <c r="AA14" s="21">
        <v>0</v>
      </c>
      <c r="AB14" s="21">
        <v>4</v>
      </c>
      <c r="AC14" s="21">
        <v>2</v>
      </c>
      <c r="AD14" s="21">
        <v>0</v>
      </c>
      <c r="AE14" s="21">
        <v>1</v>
      </c>
      <c r="AF14" s="21">
        <v>5</v>
      </c>
      <c r="AG14" s="20">
        <v>0</v>
      </c>
      <c r="AH14" s="20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0">
        <v>0</v>
      </c>
      <c r="AO14" s="21">
        <v>0</v>
      </c>
      <c r="AP14" s="21">
        <v>0</v>
      </c>
      <c r="AQ14" s="21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1">
        <v>0</v>
      </c>
    </row>
    <row r="15" spans="1:52" s="7" customFormat="1" ht="15" x14ac:dyDescent="0.25">
      <c r="A15" s="52" t="s">
        <v>130</v>
      </c>
      <c r="B15" s="53" t="s">
        <v>9</v>
      </c>
      <c r="C15" s="23">
        <v>10717</v>
      </c>
      <c r="D15" s="24">
        <f t="shared" si="2"/>
        <v>245</v>
      </c>
      <c r="E15" s="25">
        <f t="shared" si="3"/>
        <v>2.2860875244937948</v>
      </c>
      <c r="F15" s="22">
        <v>0</v>
      </c>
      <c r="G15" s="22">
        <v>0</v>
      </c>
      <c r="H15" s="22">
        <v>0</v>
      </c>
      <c r="I15" s="22">
        <v>0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0">
        <v>4</v>
      </c>
      <c r="U15" s="22">
        <v>0</v>
      </c>
      <c r="V15" s="22">
        <v>0</v>
      </c>
      <c r="W15" s="22">
        <v>2</v>
      </c>
      <c r="X15" s="22">
        <v>0</v>
      </c>
      <c r="Y15" s="22">
        <v>0</v>
      </c>
      <c r="Z15" s="20">
        <v>1</v>
      </c>
      <c r="AA15" s="21">
        <v>1</v>
      </c>
      <c r="AB15" s="21">
        <v>0</v>
      </c>
      <c r="AC15" s="21">
        <v>7</v>
      </c>
      <c r="AD15" s="21">
        <v>0</v>
      </c>
      <c r="AE15" s="26">
        <v>2</v>
      </c>
      <c r="AF15" s="21">
        <v>10</v>
      </c>
      <c r="AG15" s="20">
        <v>16</v>
      </c>
      <c r="AH15" s="20">
        <v>0</v>
      </c>
      <c r="AI15" s="22">
        <v>0</v>
      </c>
      <c r="AJ15" s="22">
        <v>0</v>
      </c>
      <c r="AK15" s="22">
        <v>16</v>
      </c>
      <c r="AL15" s="22">
        <v>0</v>
      </c>
      <c r="AM15" s="22">
        <v>12</v>
      </c>
      <c r="AN15" s="20">
        <v>0</v>
      </c>
      <c r="AO15" s="21">
        <v>28</v>
      </c>
      <c r="AP15" s="21">
        <v>18</v>
      </c>
      <c r="AQ15" s="21">
        <v>22</v>
      </c>
      <c r="AR15" s="22">
        <v>27</v>
      </c>
      <c r="AS15" s="22">
        <v>1</v>
      </c>
      <c r="AT15" s="22">
        <v>24</v>
      </c>
      <c r="AU15" s="22">
        <v>19</v>
      </c>
      <c r="AV15" s="22">
        <v>1</v>
      </c>
      <c r="AW15" s="27">
        <v>15</v>
      </c>
      <c r="AX15" s="22">
        <v>18</v>
      </c>
      <c r="AY15" s="22">
        <v>0</v>
      </c>
      <c r="AZ15" s="21">
        <v>0</v>
      </c>
    </row>
    <row r="16" spans="1:52" s="7" customFormat="1" ht="15" x14ac:dyDescent="0.25">
      <c r="A16" s="33">
        <v>13</v>
      </c>
      <c r="B16" s="53" t="s">
        <v>19</v>
      </c>
      <c r="C16" s="23">
        <v>3243</v>
      </c>
      <c r="D16" s="24">
        <f t="shared" si="2"/>
        <v>71</v>
      </c>
      <c r="E16" s="25">
        <f t="shared" si="3"/>
        <v>2.1893308664816526</v>
      </c>
      <c r="F16" s="22">
        <v>0</v>
      </c>
      <c r="G16" s="22">
        <v>2</v>
      </c>
      <c r="H16" s="22">
        <v>0</v>
      </c>
      <c r="I16" s="22">
        <v>0</v>
      </c>
      <c r="J16" s="22">
        <v>8</v>
      </c>
      <c r="K16" s="22">
        <v>0</v>
      </c>
      <c r="L16" s="22">
        <v>1</v>
      </c>
      <c r="M16" s="22">
        <v>0</v>
      </c>
      <c r="N16" s="22">
        <v>0</v>
      </c>
      <c r="O16" s="22">
        <v>0</v>
      </c>
      <c r="P16" s="22">
        <v>0</v>
      </c>
      <c r="Q16" s="22">
        <v>5</v>
      </c>
      <c r="R16" s="22">
        <v>0</v>
      </c>
      <c r="S16" s="22">
        <v>0</v>
      </c>
      <c r="T16" s="20">
        <v>3</v>
      </c>
      <c r="U16" s="22">
        <v>0</v>
      </c>
      <c r="V16" s="22">
        <v>0</v>
      </c>
      <c r="W16" s="22">
        <v>0</v>
      </c>
      <c r="X16" s="22">
        <v>1</v>
      </c>
      <c r="Y16" s="22">
        <v>0</v>
      </c>
      <c r="Z16" s="20">
        <v>1</v>
      </c>
      <c r="AA16" s="21">
        <v>0</v>
      </c>
      <c r="AB16" s="21">
        <v>3</v>
      </c>
      <c r="AC16" s="21">
        <v>1</v>
      </c>
      <c r="AD16" s="21">
        <v>5</v>
      </c>
      <c r="AE16" s="26">
        <v>2</v>
      </c>
      <c r="AF16" s="26">
        <v>2</v>
      </c>
      <c r="AG16" s="20">
        <v>11</v>
      </c>
      <c r="AH16" s="20">
        <v>0</v>
      </c>
      <c r="AI16" s="22">
        <v>0</v>
      </c>
      <c r="AJ16" s="22">
        <v>0</v>
      </c>
      <c r="AK16" s="22">
        <v>7</v>
      </c>
      <c r="AL16" s="22">
        <v>8</v>
      </c>
      <c r="AM16" s="22">
        <v>0</v>
      </c>
      <c r="AN16" s="20">
        <v>0</v>
      </c>
      <c r="AO16" s="21">
        <v>0</v>
      </c>
      <c r="AP16" s="21">
        <v>11</v>
      </c>
      <c r="AQ16" s="21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1">
        <v>0</v>
      </c>
    </row>
    <row r="17" spans="1:52" s="7" customFormat="1" ht="15" x14ac:dyDescent="0.25">
      <c r="A17" s="33">
        <v>14</v>
      </c>
      <c r="B17" s="53" t="s">
        <v>39</v>
      </c>
      <c r="C17" s="23">
        <v>1822</v>
      </c>
      <c r="D17" s="24">
        <f t="shared" si="2"/>
        <v>37</v>
      </c>
      <c r="E17" s="25">
        <f t="shared" si="3"/>
        <v>2.030735455543359</v>
      </c>
      <c r="F17" s="22">
        <v>0</v>
      </c>
      <c r="G17" s="22">
        <v>0</v>
      </c>
      <c r="H17" s="22">
        <v>0</v>
      </c>
      <c r="I17" s="22">
        <v>0</v>
      </c>
      <c r="J17" s="22">
        <v>5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9</v>
      </c>
      <c r="R17" s="22">
        <v>0</v>
      </c>
      <c r="S17" s="22">
        <v>0</v>
      </c>
      <c r="T17" s="20">
        <v>0</v>
      </c>
      <c r="U17" s="22">
        <v>0</v>
      </c>
      <c r="V17" s="22">
        <v>0</v>
      </c>
      <c r="W17" s="20">
        <v>4</v>
      </c>
      <c r="X17" s="22">
        <v>1</v>
      </c>
      <c r="Y17" s="22">
        <v>0</v>
      </c>
      <c r="Z17" s="20">
        <v>4</v>
      </c>
      <c r="AA17" s="21">
        <v>6</v>
      </c>
      <c r="AB17" s="21">
        <v>0</v>
      </c>
      <c r="AC17" s="21">
        <v>0</v>
      </c>
      <c r="AD17" s="21">
        <v>7</v>
      </c>
      <c r="AE17" s="26">
        <v>1</v>
      </c>
      <c r="AF17" s="21">
        <v>0</v>
      </c>
      <c r="AG17" s="20">
        <v>0</v>
      </c>
      <c r="AH17" s="20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0">
        <v>0</v>
      </c>
      <c r="AO17" s="21">
        <v>0</v>
      </c>
      <c r="AP17" s="21">
        <v>0</v>
      </c>
      <c r="AQ17" s="21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1">
        <v>0</v>
      </c>
    </row>
    <row r="18" spans="1:52" s="7" customFormat="1" ht="15" x14ac:dyDescent="0.25">
      <c r="A18" s="33">
        <v>15</v>
      </c>
      <c r="B18" s="53" t="s">
        <v>3</v>
      </c>
      <c r="C18" s="23">
        <v>19217</v>
      </c>
      <c r="D18" s="24">
        <f t="shared" si="2"/>
        <v>372</v>
      </c>
      <c r="E18" s="25">
        <f t="shared" si="3"/>
        <v>1.9357860227923194</v>
      </c>
      <c r="F18" s="22">
        <v>1</v>
      </c>
      <c r="G18" s="22">
        <v>0</v>
      </c>
      <c r="H18" s="22">
        <v>1</v>
      </c>
      <c r="I18" s="22">
        <v>3</v>
      </c>
      <c r="J18" s="22">
        <v>0</v>
      </c>
      <c r="K18" s="22">
        <v>1</v>
      </c>
      <c r="L18" s="22">
        <v>0</v>
      </c>
      <c r="M18" s="22">
        <v>1</v>
      </c>
      <c r="N18" s="22">
        <v>2</v>
      </c>
      <c r="O18" s="22">
        <v>0</v>
      </c>
      <c r="P18" s="22">
        <v>2</v>
      </c>
      <c r="Q18" s="22">
        <v>23</v>
      </c>
      <c r="R18" s="22">
        <v>3</v>
      </c>
      <c r="S18" s="22">
        <v>0</v>
      </c>
      <c r="T18" s="20">
        <v>9</v>
      </c>
      <c r="U18" s="20">
        <v>1</v>
      </c>
      <c r="V18" s="22">
        <v>0</v>
      </c>
      <c r="W18" s="22">
        <v>5</v>
      </c>
      <c r="X18" s="22">
        <v>6</v>
      </c>
      <c r="Y18" s="22">
        <v>1</v>
      </c>
      <c r="Z18" s="20">
        <v>2</v>
      </c>
      <c r="AA18" s="21">
        <v>5</v>
      </c>
      <c r="AB18" s="21">
        <v>0</v>
      </c>
      <c r="AC18" s="21">
        <v>7</v>
      </c>
      <c r="AD18" s="21">
        <v>3</v>
      </c>
      <c r="AE18" s="21">
        <v>9</v>
      </c>
      <c r="AF18" s="21">
        <v>20</v>
      </c>
      <c r="AG18" s="20">
        <v>0</v>
      </c>
      <c r="AH18" s="20">
        <v>18</v>
      </c>
      <c r="AI18" s="22">
        <v>29</v>
      </c>
      <c r="AJ18" s="22">
        <v>52</v>
      </c>
      <c r="AK18" s="22">
        <v>16</v>
      </c>
      <c r="AL18" s="22">
        <v>6</v>
      </c>
      <c r="AM18" s="22">
        <v>0</v>
      </c>
      <c r="AN18" s="20">
        <v>0</v>
      </c>
      <c r="AO18" s="21">
        <v>0</v>
      </c>
      <c r="AP18" s="22">
        <v>0</v>
      </c>
      <c r="AQ18" s="21">
        <v>0</v>
      </c>
      <c r="AR18" s="22">
        <v>0</v>
      </c>
      <c r="AS18" s="22">
        <v>0</v>
      </c>
      <c r="AT18" s="22">
        <v>25</v>
      </c>
      <c r="AU18" s="22">
        <v>0</v>
      </c>
      <c r="AV18" s="22">
        <v>0</v>
      </c>
      <c r="AW18" s="27">
        <v>30</v>
      </c>
      <c r="AX18" s="22">
        <v>19</v>
      </c>
      <c r="AY18" s="22">
        <v>51</v>
      </c>
      <c r="AZ18" s="21">
        <v>21</v>
      </c>
    </row>
    <row r="19" spans="1:52" s="7" customFormat="1" ht="15" x14ac:dyDescent="0.25">
      <c r="A19" s="33">
        <v>16</v>
      </c>
      <c r="B19" s="53" t="s">
        <v>32</v>
      </c>
      <c r="C19" s="23">
        <v>3413</v>
      </c>
      <c r="D19" s="24">
        <f t="shared" si="2"/>
        <v>64</v>
      </c>
      <c r="E19" s="25">
        <f t="shared" si="3"/>
        <v>1.8751831233518899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1</v>
      </c>
      <c r="S19" s="22">
        <v>1</v>
      </c>
      <c r="T19" s="20">
        <v>2</v>
      </c>
      <c r="U19" s="22">
        <v>0</v>
      </c>
      <c r="V19" s="22">
        <v>2</v>
      </c>
      <c r="W19" s="20">
        <v>1</v>
      </c>
      <c r="X19" s="22">
        <v>1</v>
      </c>
      <c r="Y19" s="22">
        <v>1</v>
      </c>
      <c r="Z19" s="20">
        <v>4</v>
      </c>
      <c r="AA19" s="21">
        <v>1</v>
      </c>
      <c r="AB19" s="21">
        <v>2</v>
      </c>
      <c r="AC19" s="21">
        <v>1</v>
      </c>
      <c r="AD19" s="21">
        <v>2</v>
      </c>
      <c r="AE19" s="26">
        <v>1</v>
      </c>
      <c r="AF19" s="21">
        <v>5</v>
      </c>
      <c r="AG19" s="20">
        <v>0</v>
      </c>
      <c r="AH19" s="20">
        <v>10</v>
      </c>
      <c r="AI19" s="22">
        <v>0</v>
      </c>
      <c r="AJ19" s="22">
        <v>0</v>
      </c>
      <c r="AK19" s="22">
        <v>8</v>
      </c>
      <c r="AL19" s="22">
        <v>7</v>
      </c>
      <c r="AM19" s="22">
        <v>0</v>
      </c>
      <c r="AN19" s="20">
        <v>0</v>
      </c>
      <c r="AO19" s="21">
        <v>0</v>
      </c>
      <c r="AP19" s="21">
        <v>0</v>
      </c>
      <c r="AQ19" s="21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7</v>
      </c>
      <c r="AX19" s="22">
        <v>0</v>
      </c>
      <c r="AY19" s="22">
        <v>7</v>
      </c>
      <c r="AZ19" s="21">
        <v>0</v>
      </c>
    </row>
    <row r="20" spans="1:52" s="7" customFormat="1" ht="17.25" customHeight="1" x14ac:dyDescent="0.25">
      <c r="A20" s="33">
        <v>17</v>
      </c>
      <c r="B20" s="53" t="s">
        <v>33</v>
      </c>
      <c r="C20" s="23">
        <v>4609</v>
      </c>
      <c r="D20" s="24">
        <f t="shared" si="2"/>
        <v>85</v>
      </c>
      <c r="E20" s="25">
        <f t="shared" si="3"/>
        <v>1.8442178346712952</v>
      </c>
      <c r="F20" s="22">
        <v>2</v>
      </c>
      <c r="G20" s="22">
        <v>0</v>
      </c>
      <c r="H20" s="22">
        <v>0</v>
      </c>
      <c r="I20" s="22">
        <v>1</v>
      </c>
      <c r="J20" s="22">
        <v>7</v>
      </c>
      <c r="K20" s="22">
        <v>0</v>
      </c>
      <c r="L20" s="22">
        <v>0</v>
      </c>
      <c r="M20" s="22">
        <v>0</v>
      </c>
      <c r="N20" s="22">
        <v>0</v>
      </c>
      <c r="O20" s="22">
        <v>1</v>
      </c>
      <c r="P20" s="22">
        <v>0</v>
      </c>
      <c r="Q20" s="22">
        <v>11</v>
      </c>
      <c r="R20" s="22">
        <v>3</v>
      </c>
      <c r="S20" s="22">
        <v>0</v>
      </c>
      <c r="T20" s="20">
        <v>1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6">
        <v>1</v>
      </c>
      <c r="AF20" s="26">
        <v>1</v>
      </c>
      <c r="AG20" s="20">
        <v>0</v>
      </c>
      <c r="AH20" s="20">
        <v>0</v>
      </c>
      <c r="AI20" s="22">
        <v>0</v>
      </c>
      <c r="AJ20" s="22">
        <v>0</v>
      </c>
      <c r="AK20" s="22">
        <v>8</v>
      </c>
      <c r="AL20" s="22">
        <v>7</v>
      </c>
      <c r="AM20" s="22">
        <v>0</v>
      </c>
      <c r="AN20" s="20">
        <v>0</v>
      </c>
      <c r="AO20" s="21">
        <v>0</v>
      </c>
      <c r="AP20" s="21">
        <v>0</v>
      </c>
      <c r="AQ20" s="21">
        <v>0</v>
      </c>
      <c r="AR20" s="22">
        <v>6</v>
      </c>
      <c r="AS20" s="22">
        <v>0</v>
      </c>
      <c r="AT20" s="22">
        <v>0</v>
      </c>
      <c r="AU20" s="22">
        <v>0</v>
      </c>
      <c r="AV20" s="22">
        <v>0</v>
      </c>
      <c r="AW20" s="22">
        <v>10</v>
      </c>
      <c r="AX20" s="22">
        <v>12</v>
      </c>
      <c r="AY20" s="22">
        <v>7</v>
      </c>
      <c r="AZ20" s="21">
        <v>7</v>
      </c>
    </row>
    <row r="21" spans="1:52" s="7" customFormat="1" ht="15" x14ac:dyDescent="0.25">
      <c r="A21" s="33">
        <v>18</v>
      </c>
      <c r="B21" s="53" t="s">
        <v>52</v>
      </c>
      <c r="C21" s="23">
        <v>4040</v>
      </c>
      <c r="D21" s="24">
        <f t="shared" si="2"/>
        <v>73</v>
      </c>
      <c r="E21" s="25">
        <f t="shared" si="3"/>
        <v>1.806930693069307</v>
      </c>
      <c r="F21" s="22">
        <v>0</v>
      </c>
      <c r="G21" s="22">
        <v>7</v>
      </c>
      <c r="H21" s="22">
        <v>1</v>
      </c>
      <c r="I21" s="22">
        <v>0</v>
      </c>
      <c r="J21" s="22">
        <v>23</v>
      </c>
      <c r="K21" s="22">
        <v>1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16</v>
      </c>
      <c r="R21" s="22">
        <v>0</v>
      </c>
      <c r="S21" s="22">
        <v>0</v>
      </c>
      <c r="T21" s="20">
        <v>1</v>
      </c>
      <c r="U21" s="20">
        <v>1</v>
      </c>
      <c r="V21" s="22">
        <v>0</v>
      </c>
      <c r="W21" s="22">
        <v>0</v>
      </c>
      <c r="X21" s="22">
        <v>2</v>
      </c>
      <c r="Y21" s="20">
        <v>1</v>
      </c>
      <c r="Z21" s="21">
        <v>0</v>
      </c>
      <c r="AA21" s="21">
        <v>0</v>
      </c>
      <c r="AB21" s="21">
        <v>1</v>
      </c>
      <c r="AC21" s="21">
        <v>1</v>
      </c>
      <c r="AD21" s="21">
        <v>16</v>
      </c>
      <c r="AE21" s="26">
        <v>1</v>
      </c>
      <c r="AF21" s="26">
        <v>1</v>
      </c>
      <c r="AG21" s="20">
        <v>0</v>
      </c>
      <c r="AH21" s="20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0">
        <v>0</v>
      </c>
      <c r="AO21" s="21">
        <v>0</v>
      </c>
      <c r="AP21" s="21">
        <v>0</v>
      </c>
      <c r="AQ21" s="21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1">
        <v>0</v>
      </c>
    </row>
    <row r="22" spans="1:52" s="7" customFormat="1" ht="16.5" customHeight="1" x14ac:dyDescent="0.25">
      <c r="A22" s="33">
        <v>19</v>
      </c>
      <c r="B22" s="53" t="s">
        <v>30</v>
      </c>
      <c r="C22" s="23">
        <v>6947</v>
      </c>
      <c r="D22" s="24">
        <f t="shared" si="2"/>
        <v>111</v>
      </c>
      <c r="E22" s="25">
        <f t="shared" si="3"/>
        <v>1.597812005182093</v>
      </c>
      <c r="F22" s="22">
        <v>1</v>
      </c>
      <c r="G22" s="22">
        <v>0</v>
      </c>
      <c r="H22" s="22">
        <v>0</v>
      </c>
      <c r="I22" s="22">
        <v>3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0">
        <v>0</v>
      </c>
      <c r="U22" s="20">
        <v>1</v>
      </c>
      <c r="V22" s="22">
        <v>1</v>
      </c>
      <c r="W22" s="22">
        <v>0</v>
      </c>
      <c r="X22" s="22">
        <v>0</v>
      </c>
      <c r="Y22" s="22">
        <v>0</v>
      </c>
      <c r="Z22" s="20">
        <v>1</v>
      </c>
      <c r="AA22" s="21">
        <v>0</v>
      </c>
      <c r="AB22" s="21">
        <v>2</v>
      </c>
      <c r="AC22" s="21">
        <v>5</v>
      </c>
      <c r="AD22" s="21">
        <v>6</v>
      </c>
      <c r="AE22" s="26">
        <v>0</v>
      </c>
      <c r="AF22" s="21">
        <v>0</v>
      </c>
      <c r="AG22" s="20">
        <v>0</v>
      </c>
      <c r="AH22" s="20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11</v>
      </c>
      <c r="AN22" s="20">
        <v>0</v>
      </c>
      <c r="AO22" s="21">
        <v>0</v>
      </c>
      <c r="AP22" s="21">
        <v>0</v>
      </c>
      <c r="AQ22" s="21">
        <v>37</v>
      </c>
      <c r="AR22" s="22">
        <v>32</v>
      </c>
      <c r="AS22" s="22">
        <v>10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1">
        <v>0</v>
      </c>
    </row>
    <row r="23" spans="1:52" s="7" customFormat="1" ht="15" x14ac:dyDescent="0.25">
      <c r="A23" s="33">
        <v>20</v>
      </c>
      <c r="B23" s="53" t="s">
        <v>46</v>
      </c>
      <c r="C23" s="23">
        <v>11874</v>
      </c>
      <c r="D23" s="24">
        <f t="shared" si="2"/>
        <v>181</v>
      </c>
      <c r="E23" s="25">
        <f t="shared" si="3"/>
        <v>1.5243388916961429</v>
      </c>
      <c r="F23" s="22">
        <v>0</v>
      </c>
      <c r="G23" s="22">
        <v>10</v>
      </c>
      <c r="H23" s="22">
        <v>2</v>
      </c>
      <c r="I23" s="22">
        <v>15</v>
      </c>
      <c r="J23" s="22">
        <v>94</v>
      </c>
      <c r="K23" s="22">
        <v>2</v>
      </c>
      <c r="L23" s="22">
        <v>1</v>
      </c>
      <c r="M23" s="22">
        <v>0</v>
      </c>
      <c r="N23" s="22">
        <v>8</v>
      </c>
      <c r="O23" s="22">
        <v>2</v>
      </c>
      <c r="P23" s="22">
        <v>0</v>
      </c>
      <c r="Q23" s="22">
        <v>8</v>
      </c>
      <c r="R23" s="22">
        <v>9</v>
      </c>
      <c r="S23" s="29">
        <v>1</v>
      </c>
      <c r="T23" s="20">
        <v>0</v>
      </c>
      <c r="U23" s="20">
        <v>3</v>
      </c>
      <c r="V23" s="22">
        <v>0</v>
      </c>
      <c r="W23" s="22">
        <v>0</v>
      </c>
      <c r="X23" s="22">
        <v>3</v>
      </c>
      <c r="Y23" s="20">
        <v>1</v>
      </c>
      <c r="Z23" s="21">
        <v>0</v>
      </c>
      <c r="AA23" s="21">
        <v>0</v>
      </c>
      <c r="AB23" s="21">
        <v>1</v>
      </c>
      <c r="AC23" s="21">
        <v>0</v>
      </c>
      <c r="AD23" s="26">
        <v>2</v>
      </c>
      <c r="AE23" s="26">
        <v>6</v>
      </c>
      <c r="AF23" s="26">
        <v>5</v>
      </c>
      <c r="AG23" s="20">
        <v>0</v>
      </c>
      <c r="AH23" s="20">
        <v>0</v>
      </c>
      <c r="AI23" s="22">
        <v>0</v>
      </c>
      <c r="AJ23" s="22">
        <v>0</v>
      </c>
      <c r="AK23" s="22">
        <v>8</v>
      </c>
      <c r="AL23" s="22">
        <v>0</v>
      </c>
      <c r="AM23" s="22">
        <v>0</v>
      </c>
      <c r="AN23" s="20">
        <v>0</v>
      </c>
      <c r="AO23" s="21">
        <v>0</v>
      </c>
      <c r="AP23" s="21">
        <v>0</v>
      </c>
      <c r="AQ23" s="21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1">
        <v>0</v>
      </c>
    </row>
    <row r="24" spans="1:52" s="7" customFormat="1" ht="15" x14ac:dyDescent="0.25">
      <c r="A24" s="39">
        <v>21</v>
      </c>
      <c r="B24" s="54" t="s">
        <v>38</v>
      </c>
      <c r="C24" s="40">
        <v>9243</v>
      </c>
      <c r="D24" s="24">
        <f t="shared" si="2"/>
        <v>140</v>
      </c>
      <c r="E24" s="25">
        <f t="shared" si="3"/>
        <v>1.5146597425078439</v>
      </c>
      <c r="F24" s="22">
        <v>0</v>
      </c>
      <c r="G24" s="22">
        <v>19</v>
      </c>
      <c r="H24" s="22">
        <v>10</v>
      </c>
      <c r="I24" s="22">
        <v>4</v>
      </c>
      <c r="J24" s="22">
        <v>18</v>
      </c>
      <c r="K24" s="22">
        <v>3</v>
      </c>
      <c r="L24" s="22">
        <v>1</v>
      </c>
      <c r="M24" s="22">
        <v>0</v>
      </c>
      <c r="N24" s="22">
        <v>1</v>
      </c>
      <c r="O24" s="22">
        <v>0</v>
      </c>
      <c r="P24" s="22">
        <v>0</v>
      </c>
      <c r="Q24" s="22">
        <v>0</v>
      </c>
      <c r="R24" s="22">
        <v>9</v>
      </c>
      <c r="S24" s="22">
        <v>0</v>
      </c>
      <c r="T24" s="22">
        <v>0</v>
      </c>
      <c r="U24" s="22">
        <v>1</v>
      </c>
      <c r="V24" s="22">
        <v>0</v>
      </c>
      <c r="W24" s="22">
        <v>0</v>
      </c>
      <c r="X24" s="22">
        <v>0</v>
      </c>
      <c r="Y24" s="22">
        <v>0</v>
      </c>
      <c r="Z24" s="22">
        <v>2</v>
      </c>
      <c r="AA24" s="22">
        <v>2</v>
      </c>
      <c r="AB24" s="22">
        <v>3</v>
      </c>
      <c r="AC24" s="22">
        <v>2</v>
      </c>
      <c r="AD24" s="22">
        <v>5</v>
      </c>
      <c r="AE24" s="29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12</v>
      </c>
      <c r="AL24" s="22">
        <v>0</v>
      </c>
      <c r="AM24" s="22">
        <v>0</v>
      </c>
      <c r="AN24" s="22">
        <v>0</v>
      </c>
      <c r="AO24" s="22">
        <v>0</v>
      </c>
      <c r="AP24" s="22">
        <v>3</v>
      </c>
      <c r="AQ24" s="22">
        <v>0</v>
      </c>
      <c r="AR24" s="22">
        <v>0</v>
      </c>
      <c r="AS24" s="22">
        <v>0</v>
      </c>
      <c r="AT24" s="22">
        <v>8</v>
      </c>
      <c r="AU24" s="22">
        <v>2</v>
      </c>
      <c r="AV24" s="22">
        <v>0</v>
      </c>
      <c r="AW24" s="22">
        <v>8</v>
      </c>
      <c r="AX24" s="22">
        <v>27</v>
      </c>
      <c r="AY24" s="22">
        <v>0</v>
      </c>
      <c r="AZ24" s="22">
        <v>0</v>
      </c>
    </row>
    <row r="25" spans="1:52" s="7" customFormat="1" ht="15" x14ac:dyDescent="0.25">
      <c r="A25" s="33">
        <v>22</v>
      </c>
      <c r="B25" s="53" t="s">
        <v>6</v>
      </c>
      <c r="C25" s="23">
        <v>2313</v>
      </c>
      <c r="D25" s="24">
        <f t="shared" si="2"/>
        <v>34</v>
      </c>
      <c r="E25" s="25">
        <f t="shared" si="3"/>
        <v>1.4699524427150887</v>
      </c>
      <c r="F25" s="22">
        <v>0</v>
      </c>
      <c r="G25" s="22">
        <v>0</v>
      </c>
      <c r="H25" s="22">
        <v>0</v>
      </c>
      <c r="I25" s="22">
        <v>0</v>
      </c>
      <c r="J25" s="22">
        <v>5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4</v>
      </c>
      <c r="R25" s="22">
        <v>0</v>
      </c>
      <c r="S25" s="22">
        <v>0</v>
      </c>
      <c r="T25" s="20">
        <v>1</v>
      </c>
      <c r="U25" s="20">
        <v>1</v>
      </c>
      <c r="V25" s="22">
        <v>0</v>
      </c>
      <c r="W25" s="22">
        <v>1</v>
      </c>
      <c r="X25" s="22">
        <v>5</v>
      </c>
      <c r="Y25" s="22">
        <v>0</v>
      </c>
      <c r="Z25" s="21">
        <v>0</v>
      </c>
      <c r="AA25" s="21">
        <v>2</v>
      </c>
      <c r="AB25" s="21">
        <v>0</v>
      </c>
      <c r="AC25" s="21">
        <v>1</v>
      </c>
      <c r="AD25" s="21">
        <v>4</v>
      </c>
      <c r="AE25" s="21">
        <v>3</v>
      </c>
      <c r="AF25" s="26">
        <v>4</v>
      </c>
      <c r="AG25" s="20">
        <v>0</v>
      </c>
      <c r="AH25" s="20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0">
        <v>0</v>
      </c>
      <c r="AO25" s="21">
        <v>0</v>
      </c>
      <c r="AP25" s="22">
        <v>0</v>
      </c>
      <c r="AQ25" s="21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3</v>
      </c>
      <c r="AW25" s="22">
        <v>0</v>
      </c>
      <c r="AX25" s="22">
        <v>0</v>
      </c>
      <c r="AY25" s="22">
        <v>0</v>
      </c>
      <c r="AZ25" s="21">
        <v>0</v>
      </c>
    </row>
    <row r="26" spans="1:52" s="7" customFormat="1" ht="15" x14ac:dyDescent="0.25">
      <c r="A26" s="33">
        <v>23</v>
      </c>
      <c r="B26" s="53" t="s">
        <v>14</v>
      </c>
      <c r="C26" s="23">
        <v>9876</v>
      </c>
      <c r="D26" s="24">
        <f t="shared" si="2"/>
        <v>139</v>
      </c>
      <c r="E26" s="25">
        <f t="shared" si="3"/>
        <v>1.4074524098825436</v>
      </c>
      <c r="F26" s="22">
        <v>0</v>
      </c>
      <c r="G26" s="22">
        <v>0</v>
      </c>
      <c r="H26" s="22">
        <v>0</v>
      </c>
      <c r="I26" s="22">
        <v>0</v>
      </c>
      <c r="J26" s="22">
        <v>23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1</v>
      </c>
      <c r="Q26" s="22">
        <v>14</v>
      </c>
      <c r="R26" s="22">
        <v>0</v>
      </c>
      <c r="S26" s="22">
        <v>0</v>
      </c>
      <c r="T26" s="20">
        <v>5</v>
      </c>
      <c r="U26" s="22">
        <v>0</v>
      </c>
      <c r="V26" s="22">
        <v>0</v>
      </c>
      <c r="W26" s="22">
        <v>1</v>
      </c>
      <c r="X26" s="22">
        <v>1</v>
      </c>
      <c r="Y26" s="22">
        <v>1</v>
      </c>
      <c r="Z26" s="21">
        <v>0</v>
      </c>
      <c r="AA26" s="21">
        <v>3</v>
      </c>
      <c r="AB26" s="21">
        <v>1</v>
      </c>
      <c r="AC26" s="21">
        <v>2</v>
      </c>
      <c r="AD26" s="21">
        <v>0</v>
      </c>
      <c r="AE26" s="21">
        <v>1</v>
      </c>
      <c r="AF26" s="21">
        <v>3</v>
      </c>
      <c r="AG26" s="20">
        <v>7</v>
      </c>
      <c r="AH26" s="20">
        <v>0</v>
      </c>
      <c r="AI26" s="22">
        <v>0</v>
      </c>
      <c r="AJ26" s="22">
        <v>0</v>
      </c>
      <c r="AK26" s="22">
        <v>8</v>
      </c>
      <c r="AL26" s="22">
        <v>7</v>
      </c>
      <c r="AM26" s="22">
        <v>16</v>
      </c>
      <c r="AN26" s="20">
        <v>6</v>
      </c>
      <c r="AO26" s="21">
        <v>25</v>
      </c>
      <c r="AP26" s="21">
        <v>0</v>
      </c>
      <c r="AQ26" s="21">
        <v>4</v>
      </c>
      <c r="AR26" s="22">
        <v>4</v>
      </c>
      <c r="AS26" s="22">
        <v>6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1">
        <v>0</v>
      </c>
    </row>
    <row r="27" spans="1:52" s="7" customFormat="1" ht="20.25" customHeight="1" x14ac:dyDescent="0.25">
      <c r="A27" s="33" t="s">
        <v>131</v>
      </c>
      <c r="B27" s="53" t="s">
        <v>42</v>
      </c>
      <c r="C27" s="23">
        <v>3634</v>
      </c>
      <c r="D27" s="24">
        <f t="shared" si="2"/>
        <v>51</v>
      </c>
      <c r="E27" s="25">
        <f t="shared" si="3"/>
        <v>1.4034122179416622</v>
      </c>
      <c r="F27" s="22">
        <v>0</v>
      </c>
      <c r="G27" s="22">
        <v>0</v>
      </c>
      <c r="H27" s="22">
        <v>0</v>
      </c>
      <c r="I27" s="22">
        <v>0</v>
      </c>
      <c r="J27" s="22">
        <v>2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7</v>
      </c>
      <c r="R27" s="22">
        <v>1</v>
      </c>
      <c r="S27" s="22">
        <v>0</v>
      </c>
      <c r="T27" s="20">
        <v>5</v>
      </c>
      <c r="U27" s="22">
        <v>0</v>
      </c>
      <c r="V27" s="22">
        <v>0</v>
      </c>
      <c r="W27" s="22">
        <v>0</v>
      </c>
      <c r="X27" s="22">
        <v>4</v>
      </c>
      <c r="Y27" s="22">
        <v>0</v>
      </c>
      <c r="Z27" s="20">
        <v>2</v>
      </c>
      <c r="AA27" s="21">
        <v>2</v>
      </c>
      <c r="AB27" s="21">
        <v>5</v>
      </c>
      <c r="AC27" s="21">
        <v>4</v>
      </c>
      <c r="AD27" s="26">
        <v>10</v>
      </c>
      <c r="AE27" s="26">
        <v>3</v>
      </c>
      <c r="AF27" s="26">
        <v>4</v>
      </c>
      <c r="AG27" s="20">
        <v>0</v>
      </c>
      <c r="AH27" s="20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0">
        <v>0</v>
      </c>
      <c r="AO27" s="21">
        <v>0</v>
      </c>
      <c r="AP27" s="21">
        <v>0</v>
      </c>
      <c r="AQ27" s="21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2</v>
      </c>
      <c r="AW27" s="22">
        <v>0</v>
      </c>
      <c r="AX27" s="22">
        <v>0</v>
      </c>
      <c r="AY27" s="22">
        <v>0</v>
      </c>
      <c r="AZ27" s="21">
        <v>0</v>
      </c>
    </row>
    <row r="28" spans="1:52" s="7" customFormat="1" ht="20.25" customHeight="1" x14ac:dyDescent="0.25">
      <c r="A28" s="33" t="s">
        <v>131</v>
      </c>
      <c r="B28" s="53" t="s">
        <v>7</v>
      </c>
      <c r="C28" s="23">
        <v>8713</v>
      </c>
      <c r="D28" s="24">
        <f t="shared" si="2"/>
        <v>122</v>
      </c>
      <c r="E28" s="25">
        <f t="shared" si="3"/>
        <v>1.4002065878572247</v>
      </c>
      <c r="F28" s="22">
        <v>0</v>
      </c>
      <c r="G28" s="22">
        <v>25</v>
      </c>
      <c r="H28" s="22">
        <v>2</v>
      </c>
      <c r="I28" s="22">
        <v>9</v>
      </c>
      <c r="J28" s="22">
        <v>7</v>
      </c>
      <c r="K28" s="22">
        <v>1</v>
      </c>
      <c r="L28" s="22">
        <v>1</v>
      </c>
      <c r="M28" s="22">
        <v>0</v>
      </c>
      <c r="N28" s="22">
        <v>2</v>
      </c>
      <c r="O28" s="22">
        <v>4</v>
      </c>
      <c r="P28" s="22">
        <v>3</v>
      </c>
      <c r="Q28" s="22">
        <v>47</v>
      </c>
      <c r="R28" s="22">
        <v>11</v>
      </c>
      <c r="S28" s="22">
        <v>2</v>
      </c>
      <c r="T28" s="20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6">
        <v>0</v>
      </c>
      <c r="AF28" s="21">
        <v>0</v>
      </c>
      <c r="AG28" s="20">
        <v>0</v>
      </c>
      <c r="AH28" s="20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0">
        <v>0</v>
      </c>
      <c r="AO28" s="21">
        <v>0</v>
      </c>
      <c r="AP28" s="22">
        <v>0</v>
      </c>
      <c r="AQ28" s="21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8</v>
      </c>
      <c r="AW28" s="22">
        <v>0</v>
      </c>
      <c r="AX28" s="22">
        <v>0</v>
      </c>
      <c r="AY28" s="22">
        <v>0</v>
      </c>
      <c r="AZ28" s="21">
        <v>0</v>
      </c>
    </row>
    <row r="29" spans="1:52" s="7" customFormat="1" ht="15" x14ac:dyDescent="0.25">
      <c r="A29" s="33">
        <v>26</v>
      </c>
      <c r="B29" s="53" t="s">
        <v>17</v>
      </c>
      <c r="C29" s="23">
        <v>1806</v>
      </c>
      <c r="D29" s="24">
        <f t="shared" si="2"/>
        <v>24</v>
      </c>
      <c r="E29" s="25">
        <f t="shared" si="3"/>
        <v>1.3289036544850499</v>
      </c>
      <c r="F29" s="22">
        <v>0</v>
      </c>
      <c r="G29" s="22">
        <v>0</v>
      </c>
      <c r="H29" s="22">
        <v>0</v>
      </c>
      <c r="I29" s="22">
        <v>0</v>
      </c>
      <c r="J29" s="22">
        <v>7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0">
        <v>0</v>
      </c>
      <c r="U29" s="22">
        <v>0</v>
      </c>
      <c r="V29" s="22">
        <v>1</v>
      </c>
      <c r="W29" s="22">
        <v>0</v>
      </c>
      <c r="X29" s="22">
        <v>6</v>
      </c>
      <c r="Y29" s="22">
        <v>0</v>
      </c>
      <c r="Z29" s="20">
        <v>3</v>
      </c>
      <c r="AA29" s="21">
        <v>3</v>
      </c>
      <c r="AB29" s="21">
        <v>1</v>
      </c>
      <c r="AC29" s="21">
        <v>0</v>
      </c>
      <c r="AD29" s="21">
        <v>0</v>
      </c>
      <c r="AE29" s="26">
        <v>2</v>
      </c>
      <c r="AF29" s="21">
        <v>1</v>
      </c>
      <c r="AG29" s="20">
        <v>0</v>
      </c>
      <c r="AH29" s="20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0">
        <v>0</v>
      </c>
      <c r="AO29" s="21">
        <v>0</v>
      </c>
      <c r="AP29" s="21">
        <v>0</v>
      </c>
      <c r="AQ29" s="21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1">
        <v>0</v>
      </c>
    </row>
    <row r="30" spans="1:52" s="7" customFormat="1" ht="15" x14ac:dyDescent="0.25">
      <c r="A30" s="33">
        <v>27</v>
      </c>
      <c r="B30" s="53" t="s">
        <v>2</v>
      </c>
      <c r="C30" s="23">
        <v>14957</v>
      </c>
      <c r="D30" s="24">
        <f t="shared" si="2"/>
        <v>188</v>
      </c>
      <c r="E30" s="25">
        <f t="shared" si="3"/>
        <v>1.2569365514474828</v>
      </c>
      <c r="F30" s="22">
        <v>0</v>
      </c>
      <c r="G30" s="22">
        <v>10</v>
      </c>
      <c r="H30" s="22">
        <v>0</v>
      </c>
      <c r="I30" s="22">
        <v>17</v>
      </c>
      <c r="J30" s="22">
        <v>0</v>
      </c>
      <c r="K30" s="22">
        <v>0</v>
      </c>
      <c r="L30" s="22">
        <v>1</v>
      </c>
      <c r="M30" s="22">
        <v>0</v>
      </c>
      <c r="N30" s="22">
        <v>12</v>
      </c>
      <c r="O30" s="22">
        <v>1</v>
      </c>
      <c r="P30" s="22">
        <v>0</v>
      </c>
      <c r="Q30" s="22">
        <v>34</v>
      </c>
      <c r="R30" s="22">
        <v>12</v>
      </c>
      <c r="S30" s="22">
        <v>5</v>
      </c>
      <c r="T30" s="20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1">
        <v>0</v>
      </c>
      <c r="AA30" s="21">
        <v>0</v>
      </c>
      <c r="AB30" s="21">
        <v>0</v>
      </c>
      <c r="AC30" s="21">
        <v>3</v>
      </c>
      <c r="AD30" s="21">
        <v>0</v>
      </c>
      <c r="AE30" s="26">
        <v>0</v>
      </c>
      <c r="AF30" s="21">
        <v>0</v>
      </c>
      <c r="AG30" s="20">
        <v>0</v>
      </c>
      <c r="AH30" s="20">
        <v>0</v>
      </c>
      <c r="AI30" s="22">
        <v>0</v>
      </c>
      <c r="AJ30" s="22">
        <v>0</v>
      </c>
      <c r="AK30" s="22">
        <v>8</v>
      </c>
      <c r="AL30" s="22">
        <v>0</v>
      </c>
      <c r="AM30" s="22">
        <v>16</v>
      </c>
      <c r="AN30" s="20">
        <v>16</v>
      </c>
      <c r="AO30" s="21">
        <v>34</v>
      </c>
      <c r="AP30" s="22">
        <v>0</v>
      </c>
      <c r="AQ30" s="21">
        <v>6</v>
      </c>
      <c r="AR30" s="22">
        <v>0</v>
      </c>
      <c r="AS30" s="22">
        <v>13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</row>
    <row r="31" spans="1:52" s="7" customFormat="1" ht="15" x14ac:dyDescent="0.25">
      <c r="A31" s="33">
        <v>28</v>
      </c>
      <c r="B31" s="53" t="s">
        <v>25</v>
      </c>
      <c r="C31" s="23">
        <v>5022</v>
      </c>
      <c r="D31" s="24">
        <f t="shared" si="2"/>
        <v>63</v>
      </c>
      <c r="E31" s="25">
        <f t="shared" si="3"/>
        <v>1.2544802867383513</v>
      </c>
      <c r="F31" s="22">
        <v>0</v>
      </c>
      <c r="G31" s="22">
        <v>0</v>
      </c>
      <c r="H31" s="22">
        <v>0</v>
      </c>
      <c r="I31" s="22">
        <v>4</v>
      </c>
      <c r="J31" s="22">
        <v>11</v>
      </c>
      <c r="K31" s="22">
        <v>0</v>
      </c>
      <c r="L31" s="22">
        <v>0</v>
      </c>
      <c r="M31" s="22">
        <v>0</v>
      </c>
      <c r="N31" s="22">
        <v>2</v>
      </c>
      <c r="O31" s="22">
        <v>0</v>
      </c>
      <c r="P31" s="22">
        <v>0</v>
      </c>
      <c r="Q31" s="22">
        <v>0</v>
      </c>
      <c r="R31" s="22">
        <v>1</v>
      </c>
      <c r="S31" s="22">
        <v>0</v>
      </c>
      <c r="T31" s="20">
        <v>1</v>
      </c>
      <c r="U31" s="20">
        <v>3</v>
      </c>
      <c r="V31" s="22">
        <v>2</v>
      </c>
      <c r="W31" s="22">
        <v>0</v>
      </c>
      <c r="X31" s="22">
        <v>3</v>
      </c>
      <c r="Y31" s="22">
        <v>0</v>
      </c>
      <c r="Z31" s="20">
        <v>1</v>
      </c>
      <c r="AA31" s="21">
        <v>4</v>
      </c>
      <c r="AB31" s="21">
        <v>4</v>
      </c>
      <c r="AC31" s="21">
        <v>3</v>
      </c>
      <c r="AD31" s="21">
        <v>9</v>
      </c>
      <c r="AE31" s="26">
        <v>0</v>
      </c>
      <c r="AF31" s="21">
        <v>0</v>
      </c>
      <c r="AG31" s="20">
        <v>0</v>
      </c>
      <c r="AH31" s="20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0">
        <v>0</v>
      </c>
      <c r="AO31" s="21">
        <v>0</v>
      </c>
      <c r="AP31" s="21">
        <v>0</v>
      </c>
      <c r="AQ31" s="21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15</v>
      </c>
      <c r="AW31" s="22">
        <v>0</v>
      </c>
      <c r="AX31" s="22">
        <v>0</v>
      </c>
      <c r="AY31" s="22">
        <v>0</v>
      </c>
      <c r="AZ31" s="21">
        <v>0</v>
      </c>
    </row>
    <row r="32" spans="1:52" s="7" customFormat="1" ht="15" x14ac:dyDescent="0.25">
      <c r="A32" s="33">
        <v>29</v>
      </c>
      <c r="B32" s="53" t="s">
        <v>44</v>
      </c>
      <c r="C32" s="23">
        <v>1864</v>
      </c>
      <c r="D32" s="24">
        <f t="shared" si="2"/>
        <v>23</v>
      </c>
      <c r="E32" s="25">
        <f t="shared" si="3"/>
        <v>1.2339055793991416</v>
      </c>
      <c r="F32" s="29">
        <v>0</v>
      </c>
      <c r="G32" s="29">
        <v>0</v>
      </c>
      <c r="H32" s="29">
        <v>0</v>
      </c>
      <c r="I32" s="29">
        <v>0</v>
      </c>
      <c r="J32" s="29">
        <v>3</v>
      </c>
      <c r="K32" s="29">
        <v>0</v>
      </c>
      <c r="L32" s="29">
        <v>0</v>
      </c>
      <c r="M32" s="30">
        <v>0</v>
      </c>
      <c r="N32" s="29">
        <v>0</v>
      </c>
      <c r="O32" s="29">
        <v>0</v>
      </c>
      <c r="P32" s="29">
        <v>0</v>
      </c>
      <c r="Q32" s="29">
        <v>4</v>
      </c>
      <c r="R32" s="22">
        <v>0</v>
      </c>
      <c r="S32" s="22">
        <v>0</v>
      </c>
      <c r="T32" s="20">
        <v>0</v>
      </c>
      <c r="U32" s="20">
        <v>1</v>
      </c>
      <c r="V32" s="22">
        <v>0</v>
      </c>
      <c r="W32" s="22">
        <v>0</v>
      </c>
      <c r="X32" s="22">
        <v>0</v>
      </c>
      <c r="Y32" s="22">
        <v>0</v>
      </c>
      <c r="Z32" s="21">
        <v>0</v>
      </c>
      <c r="AA32" s="26">
        <v>1</v>
      </c>
      <c r="AB32" s="21">
        <v>0</v>
      </c>
      <c r="AC32" s="26">
        <v>6</v>
      </c>
      <c r="AD32" s="21">
        <v>0</v>
      </c>
      <c r="AE32" s="26">
        <v>1</v>
      </c>
      <c r="AF32" s="26">
        <v>1</v>
      </c>
      <c r="AG32" s="20">
        <v>0</v>
      </c>
      <c r="AH32" s="20">
        <v>0</v>
      </c>
      <c r="AI32" s="22">
        <v>0</v>
      </c>
      <c r="AJ32" s="22">
        <v>0</v>
      </c>
      <c r="AK32" s="22">
        <v>0</v>
      </c>
      <c r="AL32" s="14">
        <v>6</v>
      </c>
      <c r="AM32" s="22">
        <v>0</v>
      </c>
      <c r="AN32" s="20">
        <v>0</v>
      </c>
      <c r="AO32" s="21">
        <v>0</v>
      </c>
      <c r="AP32" s="21">
        <v>0</v>
      </c>
      <c r="AQ32" s="21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1">
        <v>0</v>
      </c>
    </row>
    <row r="33" spans="1:52" s="7" customFormat="1" ht="15" x14ac:dyDescent="0.25">
      <c r="A33" s="33">
        <v>30</v>
      </c>
      <c r="B33" s="53" t="s">
        <v>37</v>
      </c>
      <c r="C33" s="23">
        <v>5372</v>
      </c>
      <c r="D33" s="24">
        <f t="shared" si="2"/>
        <v>63</v>
      </c>
      <c r="E33" s="25">
        <f t="shared" si="3"/>
        <v>1.1727475800446761</v>
      </c>
      <c r="F33" s="22">
        <v>0</v>
      </c>
      <c r="G33" s="22">
        <v>0</v>
      </c>
      <c r="H33" s="22">
        <v>0</v>
      </c>
      <c r="I33" s="22">
        <v>0</v>
      </c>
      <c r="J33" s="22">
        <v>23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0">
        <v>5</v>
      </c>
      <c r="U33" s="22">
        <v>0</v>
      </c>
      <c r="V33" s="22">
        <v>0</v>
      </c>
      <c r="W33" s="22">
        <v>0</v>
      </c>
      <c r="X33" s="22">
        <v>1</v>
      </c>
      <c r="Y33" s="22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6">
        <v>0</v>
      </c>
      <c r="AF33" s="26">
        <v>5</v>
      </c>
      <c r="AG33" s="20">
        <v>6</v>
      </c>
      <c r="AH33" s="20">
        <v>4</v>
      </c>
      <c r="AI33" s="22">
        <v>0</v>
      </c>
      <c r="AJ33" s="22">
        <v>0</v>
      </c>
      <c r="AK33" s="22">
        <v>0</v>
      </c>
      <c r="AL33" s="20">
        <v>19</v>
      </c>
      <c r="AM33" s="22">
        <v>0</v>
      </c>
      <c r="AN33" s="20">
        <v>0</v>
      </c>
      <c r="AO33" s="21">
        <v>0</v>
      </c>
      <c r="AP33" s="21">
        <v>0</v>
      </c>
      <c r="AQ33" s="21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1">
        <v>0</v>
      </c>
    </row>
    <row r="34" spans="1:52" s="7" customFormat="1" ht="30" x14ac:dyDescent="0.25">
      <c r="A34" s="33">
        <v>31</v>
      </c>
      <c r="B34" s="53" t="s">
        <v>45</v>
      </c>
      <c r="C34" s="23">
        <v>1954</v>
      </c>
      <c r="D34" s="24">
        <f t="shared" si="2"/>
        <v>21</v>
      </c>
      <c r="E34" s="25">
        <f t="shared" si="3"/>
        <v>1.0747185261003072</v>
      </c>
      <c r="F34" s="22">
        <v>0</v>
      </c>
      <c r="G34" s="22">
        <v>0</v>
      </c>
      <c r="H34" s="22">
        <v>0</v>
      </c>
      <c r="I34" s="22">
        <v>0</v>
      </c>
      <c r="J34" s="22">
        <v>11</v>
      </c>
      <c r="K34" s="22">
        <v>0</v>
      </c>
      <c r="L34" s="22">
        <v>0</v>
      </c>
      <c r="M34" s="30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0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6">
        <v>0</v>
      </c>
      <c r="AF34" s="21">
        <v>0</v>
      </c>
      <c r="AG34" s="20">
        <v>0</v>
      </c>
      <c r="AH34" s="20">
        <v>0</v>
      </c>
      <c r="AI34" s="22">
        <v>0</v>
      </c>
      <c r="AJ34" s="22">
        <v>0</v>
      </c>
      <c r="AK34" s="22">
        <v>0</v>
      </c>
      <c r="AL34" s="20">
        <v>7</v>
      </c>
      <c r="AM34" s="22">
        <v>0</v>
      </c>
      <c r="AN34" s="20">
        <v>0</v>
      </c>
      <c r="AO34" s="21">
        <v>0</v>
      </c>
      <c r="AP34" s="21">
        <v>0</v>
      </c>
      <c r="AQ34" s="21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3</v>
      </c>
      <c r="AW34" s="22">
        <v>0</v>
      </c>
      <c r="AX34" s="22">
        <v>0</v>
      </c>
      <c r="AY34" s="22">
        <v>0</v>
      </c>
      <c r="AZ34" s="21">
        <v>0</v>
      </c>
    </row>
    <row r="35" spans="1:52" s="7" customFormat="1" ht="15" x14ac:dyDescent="0.25">
      <c r="A35" s="33">
        <v>32</v>
      </c>
      <c r="B35" s="53" t="s">
        <v>53</v>
      </c>
      <c r="C35" s="23">
        <v>4047</v>
      </c>
      <c r="D35" s="24">
        <f t="shared" si="2"/>
        <v>42</v>
      </c>
      <c r="E35" s="25">
        <f t="shared" si="3"/>
        <v>1.0378057820607858</v>
      </c>
      <c r="F35" s="22">
        <v>0</v>
      </c>
      <c r="G35" s="22">
        <v>0</v>
      </c>
      <c r="H35" s="22">
        <v>0</v>
      </c>
      <c r="I35" s="22">
        <v>1</v>
      </c>
      <c r="J35" s="22">
        <v>28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0">
        <v>6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0">
        <v>5</v>
      </c>
      <c r="AA35" s="21">
        <v>0</v>
      </c>
      <c r="AB35" s="21">
        <v>0</v>
      </c>
      <c r="AC35" s="21">
        <v>0</v>
      </c>
      <c r="AD35" s="21">
        <v>2</v>
      </c>
      <c r="AE35" s="26">
        <v>0</v>
      </c>
      <c r="AF35" s="21">
        <v>0</v>
      </c>
      <c r="AG35" s="20">
        <v>0</v>
      </c>
      <c r="AH35" s="20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0">
        <v>0</v>
      </c>
      <c r="AO35" s="21">
        <v>0</v>
      </c>
      <c r="AP35" s="21">
        <v>0</v>
      </c>
      <c r="AQ35" s="21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1">
        <v>0</v>
      </c>
    </row>
    <row r="36" spans="1:52" s="7" customFormat="1" ht="15" x14ac:dyDescent="0.25">
      <c r="A36" s="33">
        <v>33</v>
      </c>
      <c r="B36" s="53" t="s">
        <v>43</v>
      </c>
      <c r="C36" s="23">
        <v>3470</v>
      </c>
      <c r="D36" s="24">
        <f t="shared" si="2"/>
        <v>35</v>
      </c>
      <c r="E36" s="25">
        <f t="shared" si="3"/>
        <v>1.0086455331412103</v>
      </c>
      <c r="F36" s="29">
        <v>0</v>
      </c>
      <c r="G36" s="22">
        <v>0</v>
      </c>
      <c r="H36" s="22">
        <v>0</v>
      </c>
      <c r="I36" s="22">
        <v>0</v>
      </c>
      <c r="J36" s="22">
        <v>7</v>
      </c>
      <c r="K36" s="22">
        <v>0</v>
      </c>
      <c r="L36" s="22">
        <v>0</v>
      </c>
      <c r="M36" s="22">
        <v>0</v>
      </c>
      <c r="N36" s="29">
        <v>0</v>
      </c>
      <c r="O36" s="22">
        <v>0</v>
      </c>
      <c r="P36" s="29">
        <v>0</v>
      </c>
      <c r="Q36" s="29">
        <v>0</v>
      </c>
      <c r="R36" s="22">
        <v>0</v>
      </c>
      <c r="S36" s="22">
        <v>0</v>
      </c>
      <c r="T36" s="20">
        <v>5</v>
      </c>
      <c r="U36" s="22">
        <v>0</v>
      </c>
      <c r="V36" s="22">
        <v>0</v>
      </c>
      <c r="W36" s="22">
        <v>0</v>
      </c>
      <c r="X36" s="22">
        <v>6</v>
      </c>
      <c r="Y36" s="22">
        <v>0</v>
      </c>
      <c r="Z36" s="21">
        <v>0</v>
      </c>
      <c r="AA36" s="21">
        <v>4</v>
      </c>
      <c r="AB36" s="21">
        <v>3</v>
      </c>
      <c r="AC36" s="21">
        <v>4</v>
      </c>
      <c r="AD36" s="26">
        <v>1</v>
      </c>
      <c r="AE36" s="26">
        <v>1</v>
      </c>
      <c r="AF36" s="26">
        <v>4</v>
      </c>
      <c r="AG36" s="20">
        <v>0</v>
      </c>
      <c r="AH36" s="20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0">
        <v>0</v>
      </c>
      <c r="AO36" s="21">
        <v>0</v>
      </c>
      <c r="AP36" s="21">
        <v>0</v>
      </c>
      <c r="AQ36" s="21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1">
        <v>0</v>
      </c>
    </row>
    <row r="37" spans="1:52" s="7" customFormat="1" ht="15" x14ac:dyDescent="0.25">
      <c r="A37" s="33">
        <v>34</v>
      </c>
      <c r="B37" s="53" t="s">
        <v>5</v>
      </c>
      <c r="C37" s="23">
        <v>3795</v>
      </c>
      <c r="D37" s="24">
        <f t="shared" si="2"/>
        <v>38</v>
      </c>
      <c r="E37" s="25">
        <f t="shared" si="3"/>
        <v>1.0013175230566536</v>
      </c>
      <c r="F37" s="22">
        <v>0</v>
      </c>
      <c r="G37" s="22">
        <v>0</v>
      </c>
      <c r="H37" s="22">
        <v>1</v>
      </c>
      <c r="I37" s="22">
        <v>7</v>
      </c>
      <c r="J37" s="22">
        <v>8</v>
      </c>
      <c r="K37" s="22">
        <v>0</v>
      </c>
      <c r="L37" s="22">
        <v>0</v>
      </c>
      <c r="M37" s="22">
        <v>0</v>
      </c>
      <c r="N37" s="22">
        <v>1</v>
      </c>
      <c r="O37" s="22">
        <v>0</v>
      </c>
      <c r="P37" s="22">
        <v>0</v>
      </c>
      <c r="Q37" s="22">
        <v>7</v>
      </c>
      <c r="R37" s="22">
        <v>0</v>
      </c>
      <c r="S37" s="22">
        <v>0</v>
      </c>
      <c r="T37" s="20">
        <v>3</v>
      </c>
      <c r="U37" s="22">
        <v>0</v>
      </c>
      <c r="V37" s="22">
        <v>0</v>
      </c>
      <c r="W37" s="22">
        <v>0</v>
      </c>
      <c r="X37" s="22">
        <v>0</v>
      </c>
      <c r="Y37" s="22">
        <v>1</v>
      </c>
      <c r="Z37" s="21">
        <v>0</v>
      </c>
      <c r="AA37" s="21">
        <v>0</v>
      </c>
      <c r="AB37" s="21">
        <v>2</v>
      </c>
      <c r="AC37" s="21">
        <v>6</v>
      </c>
      <c r="AD37" s="21">
        <v>0</v>
      </c>
      <c r="AE37" s="26">
        <v>1</v>
      </c>
      <c r="AF37" s="21">
        <v>0</v>
      </c>
      <c r="AG37" s="20">
        <v>0</v>
      </c>
      <c r="AH37" s="20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0">
        <v>0</v>
      </c>
      <c r="AO37" s="21">
        <v>0</v>
      </c>
      <c r="AP37" s="22">
        <v>0</v>
      </c>
      <c r="AQ37" s="21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1</v>
      </c>
      <c r="AW37" s="22">
        <v>0</v>
      </c>
      <c r="AX37" s="22">
        <v>0</v>
      </c>
      <c r="AY37" s="22">
        <v>0</v>
      </c>
      <c r="AZ37" s="21">
        <v>0</v>
      </c>
    </row>
    <row r="38" spans="1:52" s="7" customFormat="1" ht="15" x14ac:dyDescent="0.25">
      <c r="A38" s="33">
        <v>35</v>
      </c>
      <c r="B38" s="53" t="s">
        <v>15</v>
      </c>
      <c r="C38" s="23">
        <v>3321</v>
      </c>
      <c r="D38" s="24">
        <f t="shared" si="2"/>
        <v>31</v>
      </c>
      <c r="E38" s="25">
        <f t="shared" si="3"/>
        <v>0.93345377898223425</v>
      </c>
      <c r="F38" s="22">
        <v>0</v>
      </c>
      <c r="G38" s="22">
        <v>0</v>
      </c>
      <c r="H38" s="22">
        <v>0</v>
      </c>
      <c r="I38" s="22">
        <v>3</v>
      </c>
      <c r="J38" s="22">
        <v>5</v>
      </c>
      <c r="K38" s="22">
        <v>0</v>
      </c>
      <c r="L38" s="22">
        <v>0</v>
      </c>
      <c r="M38" s="22">
        <v>0</v>
      </c>
      <c r="N38" s="22">
        <v>1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0">
        <v>7</v>
      </c>
      <c r="U38" s="22">
        <v>0</v>
      </c>
      <c r="V38" s="22">
        <v>0</v>
      </c>
      <c r="W38" s="22">
        <v>0</v>
      </c>
      <c r="X38" s="22">
        <v>0</v>
      </c>
      <c r="Y38" s="22">
        <v>1</v>
      </c>
      <c r="Z38" s="20">
        <v>1</v>
      </c>
      <c r="AA38" s="21">
        <v>3</v>
      </c>
      <c r="AB38" s="21">
        <v>4</v>
      </c>
      <c r="AC38" s="21">
        <v>0</v>
      </c>
      <c r="AD38" s="21">
        <v>2</v>
      </c>
      <c r="AE38" s="26">
        <v>0</v>
      </c>
      <c r="AF38" s="21">
        <v>4</v>
      </c>
      <c r="AG38" s="20">
        <v>0</v>
      </c>
      <c r="AH38" s="20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0">
        <v>0</v>
      </c>
      <c r="AO38" s="21">
        <v>0</v>
      </c>
      <c r="AP38" s="21">
        <v>0</v>
      </c>
      <c r="AQ38" s="21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1">
        <v>0</v>
      </c>
    </row>
    <row r="39" spans="1:52" s="7" customFormat="1" ht="15" x14ac:dyDescent="0.25">
      <c r="A39" s="33" t="s">
        <v>132</v>
      </c>
      <c r="B39" s="53" t="s">
        <v>10</v>
      </c>
      <c r="C39" s="23">
        <v>111053</v>
      </c>
      <c r="D39" s="24">
        <f t="shared" si="2"/>
        <v>985</v>
      </c>
      <c r="E39" s="25">
        <f t="shared" si="3"/>
        <v>0.88696388211034372</v>
      </c>
      <c r="F39" s="22">
        <v>2</v>
      </c>
      <c r="G39" s="22">
        <v>45</v>
      </c>
      <c r="H39" s="22">
        <v>1</v>
      </c>
      <c r="I39" s="22">
        <v>33</v>
      </c>
      <c r="J39" s="22">
        <v>96</v>
      </c>
      <c r="K39" s="22">
        <v>0</v>
      </c>
      <c r="L39" s="22">
        <v>8</v>
      </c>
      <c r="M39" s="22">
        <v>2</v>
      </c>
      <c r="N39" s="22">
        <v>20</v>
      </c>
      <c r="O39" s="22">
        <v>0</v>
      </c>
      <c r="P39" s="22">
        <v>17</v>
      </c>
      <c r="Q39" s="22">
        <v>93</v>
      </c>
      <c r="R39" s="22">
        <v>18</v>
      </c>
      <c r="S39" s="22">
        <v>9</v>
      </c>
      <c r="T39" s="20">
        <v>1</v>
      </c>
      <c r="U39" s="22">
        <v>0</v>
      </c>
      <c r="V39" s="22">
        <v>1</v>
      </c>
      <c r="W39" s="22">
        <v>0</v>
      </c>
      <c r="X39" s="22">
        <v>4</v>
      </c>
      <c r="Y39" s="22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6">
        <v>8</v>
      </c>
      <c r="AF39" s="21">
        <v>8</v>
      </c>
      <c r="AG39" s="20">
        <v>41</v>
      </c>
      <c r="AH39" s="20">
        <v>12</v>
      </c>
      <c r="AI39" s="22">
        <v>0</v>
      </c>
      <c r="AJ39" s="22">
        <v>0</v>
      </c>
      <c r="AK39" s="22">
        <v>35</v>
      </c>
      <c r="AL39" s="22">
        <v>31</v>
      </c>
      <c r="AM39" s="22">
        <v>36</v>
      </c>
      <c r="AN39" s="28">
        <v>27</v>
      </c>
      <c r="AO39" s="27">
        <v>146</v>
      </c>
      <c r="AP39" s="21">
        <v>19</v>
      </c>
      <c r="AQ39" s="21">
        <v>28</v>
      </c>
      <c r="AR39" s="22">
        <v>25</v>
      </c>
      <c r="AS39" s="22">
        <v>25</v>
      </c>
      <c r="AT39" s="22">
        <v>16</v>
      </c>
      <c r="AU39" s="22">
        <v>14</v>
      </c>
      <c r="AV39" s="22">
        <v>79</v>
      </c>
      <c r="AW39" s="27">
        <v>29</v>
      </c>
      <c r="AX39" s="22">
        <v>31</v>
      </c>
      <c r="AY39" s="22">
        <v>19</v>
      </c>
      <c r="AZ39" s="21">
        <v>6</v>
      </c>
    </row>
    <row r="40" spans="1:52" s="7" customFormat="1" ht="15" x14ac:dyDescent="0.25">
      <c r="A40" s="33" t="s">
        <v>132</v>
      </c>
      <c r="B40" s="53" t="s">
        <v>50</v>
      </c>
      <c r="C40" s="23">
        <v>3611</v>
      </c>
      <c r="D40" s="24">
        <f t="shared" si="2"/>
        <v>32</v>
      </c>
      <c r="E40" s="25">
        <f t="shared" si="3"/>
        <v>0.88618111326502358</v>
      </c>
      <c r="F40" s="22">
        <v>1</v>
      </c>
      <c r="G40" s="22">
        <v>3</v>
      </c>
      <c r="H40" s="22">
        <v>2</v>
      </c>
      <c r="I40" s="22">
        <v>3</v>
      </c>
      <c r="J40" s="22">
        <v>2</v>
      </c>
      <c r="K40" s="22">
        <v>1</v>
      </c>
      <c r="L40" s="22">
        <v>0</v>
      </c>
      <c r="M40" s="22">
        <v>0</v>
      </c>
      <c r="N40" s="22">
        <v>1</v>
      </c>
      <c r="O40" s="22">
        <v>0</v>
      </c>
      <c r="P40" s="22">
        <v>0</v>
      </c>
      <c r="Q40" s="22">
        <v>3</v>
      </c>
      <c r="R40" s="22">
        <v>0</v>
      </c>
      <c r="S40" s="22">
        <v>0</v>
      </c>
      <c r="T40" s="20">
        <v>1</v>
      </c>
      <c r="U40" s="22">
        <v>0</v>
      </c>
      <c r="V40" s="22">
        <v>0</v>
      </c>
      <c r="W40" s="20">
        <v>1</v>
      </c>
      <c r="X40" s="22">
        <v>2</v>
      </c>
      <c r="Y40" s="22">
        <v>0</v>
      </c>
      <c r="Z40" s="21">
        <v>0</v>
      </c>
      <c r="AA40" s="21">
        <v>0</v>
      </c>
      <c r="AB40" s="21">
        <v>0</v>
      </c>
      <c r="AC40" s="21">
        <v>3</v>
      </c>
      <c r="AD40" s="26">
        <v>4</v>
      </c>
      <c r="AE40" s="26">
        <v>5</v>
      </c>
      <c r="AF40" s="21">
        <v>0</v>
      </c>
      <c r="AG40" s="20">
        <v>0</v>
      </c>
      <c r="AH40" s="20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0">
        <v>0</v>
      </c>
      <c r="AO40" s="21">
        <v>0</v>
      </c>
      <c r="AP40" s="21">
        <v>0</v>
      </c>
      <c r="AQ40" s="21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1">
        <v>0</v>
      </c>
    </row>
    <row r="41" spans="1:52" s="7" customFormat="1" ht="15" x14ac:dyDescent="0.25">
      <c r="A41" s="33">
        <v>38</v>
      </c>
      <c r="B41" s="53" t="s">
        <v>26</v>
      </c>
      <c r="C41" s="23">
        <v>3871</v>
      </c>
      <c r="D41" s="24">
        <f t="shared" si="2"/>
        <v>34</v>
      </c>
      <c r="E41" s="25">
        <f t="shared" si="3"/>
        <v>0.87832601394988374</v>
      </c>
      <c r="F41" s="22">
        <v>0</v>
      </c>
      <c r="G41" s="22">
        <v>0</v>
      </c>
      <c r="H41" s="22">
        <v>0</v>
      </c>
      <c r="I41" s="22">
        <v>0</v>
      </c>
      <c r="J41" s="22">
        <v>4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3</v>
      </c>
      <c r="R41" s="22">
        <v>0</v>
      </c>
      <c r="S41" s="22">
        <v>0</v>
      </c>
      <c r="T41" s="20">
        <v>0</v>
      </c>
      <c r="U41" s="20">
        <v>4</v>
      </c>
      <c r="V41" s="22">
        <v>0</v>
      </c>
      <c r="W41" s="20">
        <v>1</v>
      </c>
      <c r="X41" s="22">
        <v>2</v>
      </c>
      <c r="Y41" s="22">
        <v>0</v>
      </c>
      <c r="Z41" s="20">
        <v>1</v>
      </c>
      <c r="AA41" s="21">
        <v>0</v>
      </c>
      <c r="AB41" s="21">
        <v>2</v>
      </c>
      <c r="AC41" s="21">
        <v>1</v>
      </c>
      <c r="AD41" s="21">
        <v>4</v>
      </c>
      <c r="AE41" s="26">
        <v>5</v>
      </c>
      <c r="AF41" s="26">
        <v>7</v>
      </c>
      <c r="AG41" s="20">
        <v>0</v>
      </c>
      <c r="AH41" s="20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0">
        <v>0</v>
      </c>
      <c r="AO41" s="21">
        <v>0</v>
      </c>
      <c r="AP41" s="21">
        <v>0</v>
      </c>
      <c r="AQ41" s="21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1">
        <v>0</v>
      </c>
    </row>
    <row r="42" spans="1:52" s="7" customFormat="1" ht="15" x14ac:dyDescent="0.25">
      <c r="A42" s="33">
        <v>39</v>
      </c>
      <c r="B42" s="53" t="s">
        <v>20</v>
      </c>
      <c r="C42" s="23">
        <v>4322</v>
      </c>
      <c r="D42" s="24">
        <f t="shared" si="2"/>
        <v>37</v>
      </c>
      <c r="E42" s="25">
        <f t="shared" si="3"/>
        <v>0.85608514576584915</v>
      </c>
      <c r="F42" s="22">
        <v>0</v>
      </c>
      <c r="G42" s="22">
        <v>0</v>
      </c>
      <c r="H42" s="22">
        <v>0</v>
      </c>
      <c r="I42" s="22">
        <v>0</v>
      </c>
      <c r="J42" s="22">
        <v>5</v>
      </c>
      <c r="K42" s="22">
        <v>0</v>
      </c>
      <c r="L42" s="22">
        <v>0</v>
      </c>
      <c r="M42" s="22">
        <v>0</v>
      </c>
      <c r="N42" s="22">
        <v>1</v>
      </c>
      <c r="O42" s="22">
        <v>0</v>
      </c>
      <c r="P42" s="22">
        <v>0</v>
      </c>
      <c r="Q42" s="22">
        <v>0</v>
      </c>
      <c r="R42" s="22">
        <v>1</v>
      </c>
      <c r="S42" s="22">
        <v>0</v>
      </c>
      <c r="T42" s="20">
        <v>3</v>
      </c>
      <c r="U42" s="20">
        <v>4</v>
      </c>
      <c r="V42" s="22">
        <v>1</v>
      </c>
      <c r="W42" s="22">
        <v>1</v>
      </c>
      <c r="X42" s="22">
        <v>3</v>
      </c>
      <c r="Y42" s="22">
        <v>1</v>
      </c>
      <c r="Z42" s="20">
        <v>1</v>
      </c>
      <c r="AA42" s="21">
        <v>3</v>
      </c>
      <c r="AB42" s="21">
        <v>5</v>
      </c>
      <c r="AC42" s="21">
        <v>0</v>
      </c>
      <c r="AD42" s="21">
        <v>2</v>
      </c>
      <c r="AE42" s="26">
        <v>0</v>
      </c>
      <c r="AF42" s="21">
        <v>6</v>
      </c>
      <c r="AG42" s="20">
        <v>0</v>
      </c>
      <c r="AH42" s="20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0">
        <v>0</v>
      </c>
      <c r="AO42" s="21">
        <v>0</v>
      </c>
      <c r="AP42" s="21">
        <v>0</v>
      </c>
      <c r="AQ42" s="21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1">
        <v>0</v>
      </c>
    </row>
    <row r="43" spans="1:52" s="7" customFormat="1" ht="15" x14ac:dyDescent="0.25">
      <c r="A43" s="33">
        <v>40</v>
      </c>
      <c r="B43" s="53" t="s">
        <v>28</v>
      </c>
      <c r="C43" s="23">
        <v>1875</v>
      </c>
      <c r="D43" s="24">
        <f t="shared" si="2"/>
        <v>16</v>
      </c>
      <c r="E43" s="25">
        <f t="shared" si="3"/>
        <v>0.85333333333333339</v>
      </c>
      <c r="F43" s="22">
        <v>0</v>
      </c>
      <c r="G43" s="22">
        <v>4</v>
      </c>
      <c r="H43" s="22">
        <v>0</v>
      </c>
      <c r="I43" s="22">
        <v>1</v>
      </c>
      <c r="J43" s="22">
        <v>10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0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1">
        <v>0</v>
      </c>
      <c r="AA43" s="21">
        <v>0</v>
      </c>
      <c r="AB43" s="21">
        <v>1</v>
      </c>
      <c r="AC43" s="21">
        <v>0</v>
      </c>
      <c r="AD43" s="21">
        <v>0</v>
      </c>
      <c r="AE43" s="26">
        <v>0</v>
      </c>
      <c r="AF43" s="21">
        <v>0</v>
      </c>
      <c r="AG43" s="20">
        <v>0</v>
      </c>
      <c r="AH43" s="20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0">
        <v>0</v>
      </c>
      <c r="AO43" s="21">
        <v>0</v>
      </c>
      <c r="AP43" s="21">
        <v>0</v>
      </c>
      <c r="AQ43" s="21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1">
        <v>0</v>
      </c>
    </row>
    <row r="44" spans="1:52" s="7" customFormat="1" ht="20.25" customHeight="1" x14ac:dyDescent="0.25">
      <c r="A44" s="33">
        <v>41</v>
      </c>
      <c r="B44" s="53" t="s">
        <v>29</v>
      </c>
      <c r="C44" s="23">
        <v>3795</v>
      </c>
      <c r="D44" s="24">
        <f t="shared" si="2"/>
        <v>32</v>
      </c>
      <c r="E44" s="25">
        <f t="shared" si="3"/>
        <v>0.8432147562582345</v>
      </c>
      <c r="F44" s="22">
        <v>0</v>
      </c>
      <c r="G44" s="22">
        <v>1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12</v>
      </c>
      <c r="R44" s="22">
        <v>0</v>
      </c>
      <c r="S44" s="22">
        <v>0</v>
      </c>
      <c r="T44" s="20">
        <v>1</v>
      </c>
      <c r="U44" s="22">
        <v>0</v>
      </c>
      <c r="V44" s="22">
        <v>0</v>
      </c>
      <c r="W44" s="22">
        <v>0</v>
      </c>
      <c r="X44" s="22">
        <v>1</v>
      </c>
      <c r="Y44" s="22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6">
        <v>0</v>
      </c>
      <c r="AF44" s="21">
        <v>0</v>
      </c>
      <c r="AG44" s="20">
        <v>0</v>
      </c>
      <c r="AH44" s="20">
        <v>0</v>
      </c>
      <c r="AI44" s="22">
        <v>9</v>
      </c>
      <c r="AJ44" s="22">
        <v>0</v>
      </c>
      <c r="AK44" s="22">
        <v>8</v>
      </c>
      <c r="AL44" s="22">
        <v>0</v>
      </c>
      <c r="AM44" s="22">
        <v>0</v>
      </c>
      <c r="AN44" s="20">
        <v>0</v>
      </c>
      <c r="AO44" s="21">
        <v>0</v>
      </c>
      <c r="AP44" s="21">
        <v>0</v>
      </c>
      <c r="AQ44" s="21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1">
        <v>0</v>
      </c>
    </row>
    <row r="45" spans="1:52" s="7" customFormat="1" ht="15" x14ac:dyDescent="0.25">
      <c r="A45" s="33">
        <v>42</v>
      </c>
      <c r="B45" s="53" t="s">
        <v>12</v>
      </c>
      <c r="C45" s="23">
        <v>17568</v>
      </c>
      <c r="D45" s="24">
        <f t="shared" si="2"/>
        <v>142</v>
      </c>
      <c r="E45" s="25">
        <f t="shared" si="3"/>
        <v>0.80828779599271405</v>
      </c>
      <c r="F45" s="22">
        <v>2</v>
      </c>
      <c r="G45" s="22">
        <v>3</v>
      </c>
      <c r="H45" s="22">
        <v>1</v>
      </c>
      <c r="I45" s="22">
        <v>9</v>
      </c>
      <c r="J45" s="22">
        <v>26</v>
      </c>
      <c r="K45" s="22">
        <v>0</v>
      </c>
      <c r="L45" s="22">
        <v>1</v>
      </c>
      <c r="M45" s="22">
        <v>1</v>
      </c>
      <c r="N45" s="22">
        <v>5</v>
      </c>
      <c r="O45" s="22">
        <v>0</v>
      </c>
      <c r="P45" s="22">
        <v>0</v>
      </c>
      <c r="Q45" s="22">
        <v>21</v>
      </c>
      <c r="R45" s="22">
        <v>15</v>
      </c>
      <c r="S45" s="22">
        <v>3</v>
      </c>
      <c r="T45" s="20">
        <v>1</v>
      </c>
      <c r="U45" s="22">
        <v>0</v>
      </c>
      <c r="V45" s="22">
        <v>1</v>
      </c>
      <c r="W45" s="22">
        <v>1</v>
      </c>
      <c r="X45" s="22">
        <v>0</v>
      </c>
      <c r="Y45" s="22">
        <v>0</v>
      </c>
      <c r="Z45" s="21">
        <v>0</v>
      </c>
      <c r="AA45" s="21">
        <v>9</v>
      </c>
      <c r="AB45" s="21">
        <v>1</v>
      </c>
      <c r="AC45" s="21">
        <v>5</v>
      </c>
      <c r="AD45" s="21">
        <v>0</v>
      </c>
      <c r="AE45" s="26">
        <v>0</v>
      </c>
      <c r="AF45" s="26">
        <v>1</v>
      </c>
      <c r="AG45" s="20">
        <v>0</v>
      </c>
      <c r="AH45" s="20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8</v>
      </c>
      <c r="AN45" s="20">
        <v>0</v>
      </c>
      <c r="AO45" s="21">
        <v>0</v>
      </c>
      <c r="AP45" s="21">
        <v>0</v>
      </c>
      <c r="AQ45" s="21">
        <v>18</v>
      </c>
      <c r="AR45" s="22">
        <v>2</v>
      </c>
      <c r="AS45" s="22">
        <v>8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1">
        <v>0</v>
      </c>
    </row>
    <row r="46" spans="1:52" s="7" customFormat="1" ht="15" x14ac:dyDescent="0.25">
      <c r="A46" s="33">
        <v>43</v>
      </c>
      <c r="B46" s="53" t="s">
        <v>22</v>
      </c>
      <c r="C46" s="23">
        <v>4729</v>
      </c>
      <c r="D46" s="24">
        <f t="shared" si="2"/>
        <v>35</v>
      </c>
      <c r="E46" s="25">
        <f t="shared" si="3"/>
        <v>0.74011418904630999</v>
      </c>
      <c r="F46" s="22">
        <v>2</v>
      </c>
      <c r="G46" s="22">
        <v>0</v>
      </c>
      <c r="H46" s="22">
        <v>0</v>
      </c>
      <c r="I46" s="22">
        <v>1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16</v>
      </c>
      <c r="R46" s="22">
        <v>0</v>
      </c>
      <c r="S46" s="22">
        <v>0</v>
      </c>
      <c r="T46" s="20">
        <v>4</v>
      </c>
      <c r="U46" s="22">
        <v>0</v>
      </c>
      <c r="V46" s="22">
        <v>0</v>
      </c>
      <c r="W46" s="22">
        <v>0</v>
      </c>
      <c r="X46" s="22">
        <v>5</v>
      </c>
      <c r="Y46" s="22">
        <v>0</v>
      </c>
      <c r="Z46" s="21">
        <v>0</v>
      </c>
      <c r="AA46" s="21">
        <v>0</v>
      </c>
      <c r="AB46" s="21">
        <v>5</v>
      </c>
      <c r="AC46" s="21">
        <v>0</v>
      </c>
      <c r="AD46" s="21">
        <v>0</v>
      </c>
      <c r="AE46" s="26">
        <v>0</v>
      </c>
      <c r="AF46" s="26">
        <v>2</v>
      </c>
      <c r="AG46" s="20">
        <v>0</v>
      </c>
      <c r="AH46" s="20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0">
        <v>0</v>
      </c>
      <c r="AO46" s="21">
        <v>0</v>
      </c>
      <c r="AP46" s="21">
        <v>0</v>
      </c>
      <c r="AQ46" s="21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1">
        <v>0</v>
      </c>
    </row>
    <row r="47" spans="1:52" s="7" customFormat="1" ht="15" x14ac:dyDescent="0.25">
      <c r="A47" s="33">
        <v>44</v>
      </c>
      <c r="B47" s="53" t="s">
        <v>13</v>
      </c>
      <c r="C47" s="23">
        <v>14895</v>
      </c>
      <c r="D47" s="24">
        <f t="shared" si="2"/>
        <v>108</v>
      </c>
      <c r="E47" s="25">
        <f t="shared" si="3"/>
        <v>0.7250755287009063</v>
      </c>
      <c r="F47" s="22">
        <v>0</v>
      </c>
      <c r="G47" s="22">
        <v>1</v>
      </c>
      <c r="H47" s="22">
        <v>0</v>
      </c>
      <c r="I47" s="22">
        <v>6</v>
      </c>
      <c r="J47" s="22">
        <v>9</v>
      </c>
      <c r="K47" s="22">
        <v>0</v>
      </c>
      <c r="L47" s="22">
        <v>1</v>
      </c>
      <c r="M47" s="22">
        <v>0</v>
      </c>
      <c r="N47" s="22">
        <v>2</v>
      </c>
      <c r="O47" s="22">
        <v>0</v>
      </c>
      <c r="P47" s="22">
        <v>0</v>
      </c>
      <c r="Q47" s="22">
        <v>27</v>
      </c>
      <c r="R47" s="22">
        <v>0</v>
      </c>
      <c r="S47" s="22">
        <v>0</v>
      </c>
      <c r="T47" s="20">
        <v>7</v>
      </c>
      <c r="U47" s="22">
        <v>0</v>
      </c>
      <c r="V47" s="22">
        <v>2</v>
      </c>
      <c r="W47" s="22">
        <v>0</v>
      </c>
      <c r="X47" s="22">
        <v>0</v>
      </c>
      <c r="Y47" s="22">
        <v>0</v>
      </c>
      <c r="Z47" s="21">
        <v>0</v>
      </c>
      <c r="AA47" s="21">
        <v>9</v>
      </c>
      <c r="AB47" s="21">
        <v>0</v>
      </c>
      <c r="AC47" s="21">
        <v>0</v>
      </c>
      <c r="AD47" s="21">
        <v>10</v>
      </c>
      <c r="AE47" s="21">
        <v>4</v>
      </c>
      <c r="AF47" s="21">
        <v>9</v>
      </c>
      <c r="AG47" s="20">
        <v>0</v>
      </c>
      <c r="AH47" s="20">
        <v>0</v>
      </c>
      <c r="AI47" s="22">
        <v>0</v>
      </c>
      <c r="AJ47" s="22">
        <v>0</v>
      </c>
      <c r="AK47" s="22">
        <v>0</v>
      </c>
      <c r="AL47" s="22">
        <v>13</v>
      </c>
      <c r="AM47" s="22">
        <v>0</v>
      </c>
      <c r="AN47" s="20">
        <v>5</v>
      </c>
      <c r="AO47" s="21">
        <v>0</v>
      </c>
      <c r="AP47" s="21">
        <v>0</v>
      </c>
      <c r="AQ47" s="21">
        <v>3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1">
        <v>0</v>
      </c>
    </row>
    <row r="48" spans="1:52" s="7" customFormat="1" ht="15" x14ac:dyDescent="0.25">
      <c r="A48" s="33">
        <v>45</v>
      </c>
      <c r="B48" s="53" t="s">
        <v>41</v>
      </c>
      <c r="C48" s="23">
        <v>4608</v>
      </c>
      <c r="D48" s="24">
        <f t="shared" si="2"/>
        <v>23</v>
      </c>
      <c r="E48" s="25">
        <f t="shared" si="3"/>
        <v>0.49913194444444442</v>
      </c>
      <c r="F48" s="22">
        <v>2</v>
      </c>
      <c r="G48" s="22">
        <v>0</v>
      </c>
      <c r="H48" s="22">
        <v>0</v>
      </c>
      <c r="I48" s="22">
        <v>2</v>
      </c>
      <c r="J48" s="22">
        <v>6</v>
      </c>
      <c r="K48" s="22">
        <v>0</v>
      </c>
      <c r="L48" s="22">
        <v>0</v>
      </c>
      <c r="M48" s="22">
        <v>1</v>
      </c>
      <c r="N48" s="22">
        <v>0</v>
      </c>
      <c r="O48" s="22">
        <v>0</v>
      </c>
      <c r="P48" s="22">
        <v>0</v>
      </c>
      <c r="Q48" s="22">
        <v>0</v>
      </c>
      <c r="R48" s="22">
        <v>1</v>
      </c>
      <c r="S48" s="22">
        <v>0</v>
      </c>
      <c r="T48" s="20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31">
        <v>2</v>
      </c>
      <c r="AA48" s="21">
        <v>0</v>
      </c>
      <c r="AB48" s="21">
        <v>0</v>
      </c>
      <c r="AC48" s="21">
        <v>0</v>
      </c>
      <c r="AD48" s="21">
        <v>0</v>
      </c>
      <c r="AE48" s="26">
        <v>0</v>
      </c>
      <c r="AF48" s="21">
        <v>0</v>
      </c>
      <c r="AG48" s="20">
        <v>0</v>
      </c>
      <c r="AH48" s="20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0">
        <v>0</v>
      </c>
      <c r="AO48" s="21">
        <v>0</v>
      </c>
      <c r="AP48" s="21">
        <v>0</v>
      </c>
      <c r="AQ48" s="21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9</v>
      </c>
      <c r="AW48" s="22">
        <v>0</v>
      </c>
      <c r="AX48" s="22">
        <v>0</v>
      </c>
      <c r="AY48" s="22">
        <v>0</v>
      </c>
      <c r="AZ48" s="21">
        <v>0</v>
      </c>
    </row>
    <row r="49" spans="1:52" s="7" customFormat="1" ht="15" x14ac:dyDescent="0.25">
      <c r="A49" s="33">
        <v>46</v>
      </c>
      <c r="B49" s="53" t="s">
        <v>27</v>
      </c>
      <c r="C49" s="23">
        <v>3403</v>
      </c>
      <c r="D49" s="24">
        <f t="shared" si="2"/>
        <v>16</v>
      </c>
      <c r="E49" s="25">
        <f t="shared" si="3"/>
        <v>0.47017337643255952</v>
      </c>
      <c r="F49" s="22">
        <v>0</v>
      </c>
      <c r="G49" s="22">
        <v>0</v>
      </c>
      <c r="H49" s="22">
        <v>0</v>
      </c>
      <c r="I49" s="22">
        <v>0</v>
      </c>
      <c r="J49" s="22">
        <v>1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0">
        <v>1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5</v>
      </c>
      <c r="AE49" s="26">
        <v>1</v>
      </c>
      <c r="AF49" s="26">
        <v>1</v>
      </c>
      <c r="AG49" s="20">
        <v>0</v>
      </c>
      <c r="AH49" s="20">
        <v>0</v>
      </c>
      <c r="AI49" s="22">
        <v>0</v>
      </c>
      <c r="AJ49" s="22">
        <v>0</v>
      </c>
      <c r="AK49" s="22">
        <v>0</v>
      </c>
      <c r="AL49" s="21">
        <v>7</v>
      </c>
      <c r="AM49" s="22">
        <v>0</v>
      </c>
      <c r="AN49" s="20">
        <v>0</v>
      </c>
      <c r="AO49" s="21">
        <v>0</v>
      </c>
      <c r="AP49" s="21">
        <v>0</v>
      </c>
      <c r="AQ49" s="21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1">
        <v>0</v>
      </c>
    </row>
    <row r="50" spans="1:52" s="7" customFormat="1" ht="15" x14ac:dyDescent="0.25">
      <c r="A50" s="33">
        <v>47</v>
      </c>
      <c r="B50" s="53" t="s">
        <v>4</v>
      </c>
      <c r="C50" s="23">
        <v>5052</v>
      </c>
      <c r="D50" s="24">
        <f t="shared" si="2"/>
        <v>20</v>
      </c>
      <c r="E50" s="25">
        <f t="shared" si="3"/>
        <v>0.39588281868566905</v>
      </c>
      <c r="F50" s="22">
        <v>0</v>
      </c>
      <c r="G50" s="22">
        <v>2</v>
      </c>
      <c r="H50" s="22">
        <v>0</v>
      </c>
      <c r="I50" s="22">
        <v>0</v>
      </c>
      <c r="J50" s="22">
        <v>6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0">
        <v>1</v>
      </c>
      <c r="U50" s="20">
        <v>1</v>
      </c>
      <c r="V50" s="22">
        <v>0</v>
      </c>
      <c r="W50" s="22">
        <v>0</v>
      </c>
      <c r="X50" s="22">
        <v>0</v>
      </c>
      <c r="Y50" s="22">
        <v>1</v>
      </c>
      <c r="Z50" s="20">
        <v>2</v>
      </c>
      <c r="AA50" s="21">
        <v>1</v>
      </c>
      <c r="AB50" s="21">
        <v>0</v>
      </c>
      <c r="AC50" s="21">
        <v>0</v>
      </c>
      <c r="AD50" s="21">
        <v>1</v>
      </c>
      <c r="AE50" s="21">
        <v>5</v>
      </c>
      <c r="AF50" s="21">
        <v>0</v>
      </c>
      <c r="AG50" s="20">
        <v>0</v>
      </c>
      <c r="AH50" s="20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0">
        <v>0</v>
      </c>
      <c r="AO50" s="21">
        <v>0</v>
      </c>
      <c r="AP50" s="22">
        <v>0</v>
      </c>
      <c r="AQ50" s="21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1">
        <v>0</v>
      </c>
    </row>
    <row r="51" spans="1:52" s="7" customFormat="1" ht="15" x14ac:dyDescent="0.25">
      <c r="A51" s="33" t="s">
        <v>133</v>
      </c>
      <c r="B51" s="53" t="s">
        <v>36</v>
      </c>
      <c r="C51" s="23">
        <v>4490</v>
      </c>
      <c r="D51" s="24">
        <f t="shared" si="2"/>
        <v>17</v>
      </c>
      <c r="E51" s="25">
        <f t="shared" si="3"/>
        <v>0.37861915367483295</v>
      </c>
      <c r="F51" s="22">
        <v>0</v>
      </c>
      <c r="G51" s="22">
        <v>0</v>
      </c>
      <c r="H51" s="22">
        <v>0</v>
      </c>
      <c r="I51" s="22">
        <v>3</v>
      </c>
      <c r="J51" s="22">
        <v>0</v>
      </c>
      <c r="K51" s="22">
        <v>0</v>
      </c>
      <c r="L51" s="22">
        <v>0</v>
      </c>
      <c r="M51" s="22">
        <v>0</v>
      </c>
      <c r="N51" s="22">
        <v>1</v>
      </c>
      <c r="O51" s="22">
        <v>0</v>
      </c>
      <c r="P51" s="22">
        <v>0</v>
      </c>
      <c r="Q51" s="22">
        <v>5</v>
      </c>
      <c r="R51" s="22">
        <v>0</v>
      </c>
      <c r="S51" s="22">
        <v>0</v>
      </c>
      <c r="T51" s="20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6">
        <v>0</v>
      </c>
      <c r="AF51" s="21">
        <v>0</v>
      </c>
      <c r="AG51" s="20">
        <v>0</v>
      </c>
      <c r="AH51" s="20">
        <v>0</v>
      </c>
      <c r="AI51" s="22">
        <v>4</v>
      </c>
      <c r="AJ51" s="22">
        <v>0</v>
      </c>
      <c r="AK51" s="22">
        <v>0</v>
      </c>
      <c r="AL51" s="22">
        <v>0</v>
      </c>
      <c r="AM51" s="22">
        <v>0</v>
      </c>
      <c r="AN51" s="20">
        <v>0</v>
      </c>
      <c r="AO51" s="21">
        <v>0</v>
      </c>
      <c r="AP51" s="21">
        <v>0</v>
      </c>
      <c r="AQ51" s="21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1">
        <v>4</v>
      </c>
    </row>
    <row r="52" spans="1:52" s="7" customFormat="1" ht="15" x14ac:dyDescent="0.25">
      <c r="A52" s="33" t="s">
        <v>133</v>
      </c>
      <c r="B52" s="53" t="s">
        <v>49</v>
      </c>
      <c r="C52" s="23">
        <v>2924</v>
      </c>
      <c r="D52" s="24">
        <f t="shared" si="2"/>
        <v>11</v>
      </c>
      <c r="E52" s="25">
        <f t="shared" si="3"/>
        <v>0.37619699042407662</v>
      </c>
      <c r="F52" s="22">
        <v>0</v>
      </c>
      <c r="G52" s="22">
        <v>0</v>
      </c>
      <c r="H52" s="22">
        <v>0</v>
      </c>
      <c r="I52" s="22">
        <v>0</v>
      </c>
      <c r="J52" s="22">
        <v>2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0">
        <v>1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0">
        <v>2</v>
      </c>
      <c r="AA52" s="21">
        <v>0</v>
      </c>
      <c r="AB52" s="21">
        <v>0</v>
      </c>
      <c r="AC52" s="21">
        <v>0</v>
      </c>
      <c r="AD52" s="21">
        <v>0</v>
      </c>
      <c r="AE52" s="26">
        <v>0</v>
      </c>
      <c r="AF52" s="21">
        <v>0</v>
      </c>
      <c r="AG52" s="20">
        <v>0</v>
      </c>
      <c r="AH52" s="20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6</v>
      </c>
      <c r="AN52" s="20">
        <v>0</v>
      </c>
      <c r="AO52" s="21">
        <v>0</v>
      </c>
      <c r="AP52" s="21">
        <v>0</v>
      </c>
      <c r="AQ52" s="21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1">
        <v>0</v>
      </c>
    </row>
    <row r="53" spans="1:52" s="7" customFormat="1" ht="15" customHeight="1" x14ac:dyDescent="0.25">
      <c r="A53" s="33">
        <v>50</v>
      </c>
      <c r="B53" s="53" t="s">
        <v>16</v>
      </c>
      <c r="C53" s="23">
        <v>10058</v>
      </c>
      <c r="D53" s="24">
        <f t="shared" si="2"/>
        <v>37</v>
      </c>
      <c r="E53" s="25">
        <f t="shared" si="3"/>
        <v>0.36786637502485586</v>
      </c>
      <c r="F53" s="22">
        <v>2</v>
      </c>
      <c r="G53" s="22">
        <v>0</v>
      </c>
      <c r="H53" s="22">
        <v>1</v>
      </c>
      <c r="I53" s="22">
        <v>0</v>
      </c>
      <c r="J53" s="22">
        <v>11</v>
      </c>
      <c r="K53" s="22">
        <v>0</v>
      </c>
      <c r="L53" s="22">
        <v>0</v>
      </c>
      <c r="M53" s="22">
        <v>2</v>
      </c>
      <c r="N53" s="22">
        <v>0</v>
      </c>
      <c r="O53" s="22">
        <v>0</v>
      </c>
      <c r="P53" s="22">
        <v>0</v>
      </c>
      <c r="Q53" s="22">
        <v>12</v>
      </c>
      <c r="R53" s="22">
        <v>0</v>
      </c>
      <c r="S53" s="22">
        <v>0</v>
      </c>
      <c r="T53" s="20">
        <v>1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6">
        <v>0</v>
      </c>
      <c r="AF53" s="21">
        <v>0</v>
      </c>
      <c r="AG53" s="20">
        <v>0</v>
      </c>
      <c r="AH53" s="20">
        <v>0</v>
      </c>
      <c r="AI53" s="22">
        <v>0</v>
      </c>
      <c r="AJ53" s="22">
        <v>0</v>
      </c>
      <c r="AK53" s="22">
        <v>8</v>
      </c>
      <c r="AL53" s="22">
        <v>0</v>
      </c>
      <c r="AM53" s="22">
        <v>0</v>
      </c>
      <c r="AN53" s="20">
        <v>0</v>
      </c>
      <c r="AO53" s="21">
        <v>0</v>
      </c>
      <c r="AP53" s="21">
        <v>0</v>
      </c>
      <c r="AQ53" s="21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1">
        <v>0</v>
      </c>
    </row>
    <row r="54" spans="1:52" s="7" customFormat="1" ht="15" x14ac:dyDescent="0.25">
      <c r="A54" s="39">
        <v>51</v>
      </c>
      <c r="B54" s="54" t="s">
        <v>34</v>
      </c>
      <c r="C54" s="40">
        <v>7160</v>
      </c>
      <c r="D54" s="24">
        <f t="shared" si="2"/>
        <v>24</v>
      </c>
      <c r="E54" s="25">
        <f t="shared" si="3"/>
        <v>0.33519553072625696</v>
      </c>
      <c r="F54" s="22">
        <v>0</v>
      </c>
      <c r="G54" s="22">
        <v>1</v>
      </c>
      <c r="H54" s="22">
        <v>0</v>
      </c>
      <c r="I54" s="22">
        <v>0</v>
      </c>
      <c r="J54" s="22">
        <v>6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2</v>
      </c>
      <c r="S54" s="22">
        <v>0</v>
      </c>
      <c r="T54" s="22">
        <v>2</v>
      </c>
      <c r="U54" s="22">
        <v>0</v>
      </c>
      <c r="V54" s="22">
        <v>0</v>
      </c>
      <c r="W54" s="22">
        <v>0</v>
      </c>
      <c r="X54" s="22">
        <v>5</v>
      </c>
      <c r="Y54" s="22">
        <v>0</v>
      </c>
      <c r="Z54" s="22">
        <v>0</v>
      </c>
      <c r="AA54" s="22">
        <v>1</v>
      </c>
      <c r="AB54" s="22">
        <v>4</v>
      </c>
      <c r="AC54" s="22">
        <v>0</v>
      </c>
      <c r="AD54" s="22">
        <v>0</v>
      </c>
      <c r="AE54" s="29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3</v>
      </c>
      <c r="AW54" s="22">
        <v>0</v>
      </c>
      <c r="AX54" s="22">
        <v>0</v>
      </c>
      <c r="AY54" s="22">
        <v>0</v>
      </c>
      <c r="AZ54" s="22">
        <v>0</v>
      </c>
    </row>
    <row r="55" spans="1:52" s="7" customFormat="1" ht="15" x14ac:dyDescent="0.25">
      <c r="A55" s="33">
        <v>52</v>
      </c>
      <c r="B55" s="53" t="s">
        <v>55</v>
      </c>
      <c r="C55" s="23">
        <v>2875</v>
      </c>
      <c r="D55" s="24">
        <f t="shared" si="2"/>
        <v>8</v>
      </c>
      <c r="E55" s="25">
        <f t="shared" si="3"/>
        <v>0.27826086956521739</v>
      </c>
      <c r="F55" s="22">
        <v>0</v>
      </c>
      <c r="G55" s="32">
        <v>0</v>
      </c>
      <c r="H55" s="32">
        <v>0</v>
      </c>
      <c r="I55" s="22">
        <v>0</v>
      </c>
      <c r="J55" s="32">
        <v>4</v>
      </c>
      <c r="K55" s="32">
        <v>0</v>
      </c>
      <c r="L55" s="22">
        <v>0</v>
      </c>
      <c r="M55" s="22">
        <v>0</v>
      </c>
      <c r="N55" s="22">
        <v>0</v>
      </c>
      <c r="O55" s="22">
        <v>0</v>
      </c>
      <c r="P55" s="32">
        <v>0</v>
      </c>
      <c r="Q55" s="22">
        <v>3</v>
      </c>
      <c r="R55" s="22">
        <v>0</v>
      </c>
      <c r="S55" s="22">
        <v>0</v>
      </c>
      <c r="T55" s="20">
        <v>1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6">
        <v>0</v>
      </c>
      <c r="AF55" s="21">
        <v>0</v>
      </c>
      <c r="AG55" s="20">
        <v>0</v>
      </c>
      <c r="AH55" s="20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0">
        <v>0</v>
      </c>
      <c r="AO55" s="21">
        <v>0</v>
      </c>
      <c r="AP55" s="21">
        <v>0</v>
      </c>
      <c r="AQ55" s="21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1">
        <v>0</v>
      </c>
    </row>
    <row r="56" spans="1:52" s="7" customFormat="1" ht="15" x14ac:dyDescent="0.25">
      <c r="A56" s="33">
        <v>53</v>
      </c>
      <c r="B56" s="53" t="s">
        <v>40</v>
      </c>
      <c r="C56" s="23">
        <v>7647</v>
      </c>
      <c r="D56" s="24">
        <f t="shared" si="2"/>
        <v>14</v>
      </c>
      <c r="E56" s="25">
        <f t="shared" si="3"/>
        <v>0.18307833137177978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30">
        <v>0</v>
      </c>
      <c r="N56" s="29">
        <v>0</v>
      </c>
      <c r="O56" s="29">
        <v>0</v>
      </c>
      <c r="P56" s="29">
        <v>0</v>
      </c>
      <c r="Q56" s="29">
        <v>0</v>
      </c>
      <c r="R56" s="22">
        <v>0</v>
      </c>
      <c r="S56" s="22">
        <v>0</v>
      </c>
      <c r="T56" s="20">
        <v>3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6">
        <v>6</v>
      </c>
      <c r="AF56" s="26">
        <v>5</v>
      </c>
      <c r="AG56" s="20">
        <v>0</v>
      </c>
      <c r="AH56" s="20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0">
        <v>0</v>
      </c>
      <c r="AO56" s="21">
        <v>0</v>
      </c>
      <c r="AP56" s="21">
        <v>0</v>
      </c>
      <c r="AQ56" s="21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1">
        <v>0</v>
      </c>
    </row>
    <row r="57" spans="1:52" s="7" customFormat="1" ht="15" x14ac:dyDescent="0.25">
      <c r="A57" s="33">
        <v>54</v>
      </c>
      <c r="B57" s="53" t="s">
        <v>54</v>
      </c>
      <c r="C57" s="23">
        <v>3038</v>
      </c>
      <c r="D57" s="24">
        <f t="shared" si="2"/>
        <v>4</v>
      </c>
      <c r="E57" s="25">
        <f t="shared" si="3"/>
        <v>0.1316655694535879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0">
        <v>2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6">
        <v>0</v>
      </c>
      <c r="AF57" s="21">
        <v>2</v>
      </c>
      <c r="AG57" s="20">
        <v>0</v>
      </c>
      <c r="AH57" s="20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0">
        <v>0</v>
      </c>
      <c r="AO57" s="21">
        <v>0</v>
      </c>
      <c r="AP57" s="21">
        <v>0</v>
      </c>
      <c r="AQ57" s="21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1">
        <v>0</v>
      </c>
    </row>
    <row r="58" spans="1:52" s="7" customFormat="1" ht="15" x14ac:dyDescent="0.25">
      <c r="A58" s="33">
        <v>55</v>
      </c>
      <c r="B58" s="53" t="s">
        <v>21</v>
      </c>
      <c r="C58" s="23">
        <v>3003</v>
      </c>
      <c r="D58" s="24">
        <f t="shared" si="2"/>
        <v>2</v>
      </c>
      <c r="E58" s="25">
        <f t="shared" si="3"/>
        <v>6.6600066600066607E-2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0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1">
        <v>0</v>
      </c>
      <c r="AA58" s="21">
        <v>0</v>
      </c>
      <c r="AB58" s="21">
        <v>1</v>
      </c>
      <c r="AC58" s="21">
        <v>0</v>
      </c>
      <c r="AD58" s="21">
        <v>0</v>
      </c>
      <c r="AE58" s="21">
        <v>1</v>
      </c>
      <c r="AF58" s="21">
        <v>0</v>
      </c>
      <c r="AG58" s="20">
        <v>0</v>
      </c>
      <c r="AH58" s="20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0">
        <v>0</v>
      </c>
      <c r="AO58" s="21">
        <v>0</v>
      </c>
      <c r="AP58" s="21">
        <v>0</v>
      </c>
      <c r="AQ58" s="21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1">
        <v>0</v>
      </c>
    </row>
  </sheetData>
  <mergeCells count="7">
    <mergeCell ref="A1:AZ1"/>
    <mergeCell ref="F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view="pageBreakPreview" zoomScale="60" workbookViewId="0">
      <selection activeCell="G2" sqref="G2"/>
    </sheetView>
  </sheetViews>
  <sheetFormatPr defaultRowHeight="15" x14ac:dyDescent="0.25"/>
  <cols>
    <col min="1" max="1" width="5.5703125" style="7" customWidth="1"/>
    <col min="2" max="2" width="34" style="6" customWidth="1"/>
    <col min="3" max="3" width="20" style="4" customWidth="1"/>
    <col min="4" max="4" width="18.42578125" customWidth="1"/>
    <col min="5" max="5" width="23.42578125" customWidth="1"/>
  </cols>
  <sheetData>
    <row r="1" spans="1:5" s="4" customFormat="1" ht="81" customHeight="1" x14ac:dyDescent="0.2">
      <c r="A1" s="68" t="s">
        <v>140</v>
      </c>
      <c r="B1" s="68"/>
      <c r="C1" s="68"/>
      <c r="D1" s="68"/>
      <c r="E1" s="68"/>
    </row>
    <row r="2" spans="1:5" ht="87.75" customHeight="1" x14ac:dyDescent="0.2">
      <c r="A2" s="34" t="s">
        <v>106</v>
      </c>
      <c r="B2" s="11" t="s">
        <v>0</v>
      </c>
      <c r="C2" s="11" t="s">
        <v>104</v>
      </c>
      <c r="D2" s="11" t="s">
        <v>57</v>
      </c>
      <c r="E2" s="13" t="s">
        <v>107</v>
      </c>
    </row>
    <row r="3" spans="1:5" x14ac:dyDescent="0.25">
      <c r="A3" s="52" t="s">
        <v>134</v>
      </c>
      <c r="B3" s="11" t="s">
        <v>3</v>
      </c>
      <c r="C3" s="14">
        <v>20</v>
      </c>
      <c r="D3" s="20">
        <v>20</v>
      </c>
      <c r="E3" s="15">
        <f t="shared" ref="E3:E34" si="0">(D3*100)/C3</f>
        <v>100</v>
      </c>
    </row>
    <row r="4" spans="1:5" x14ac:dyDescent="0.25">
      <c r="A4" s="52" t="s">
        <v>134</v>
      </c>
      <c r="B4" s="11" t="s">
        <v>21</v>
      </c>
      <c r="C4" s="14">
        <v>14</v>
      </c>
      <c r="D4" s="20">
        <v>14</v>
      </c>
      <c r="E4" s="15">
        <f t="shared" si="0"/>
        <v>100</v>
      </c>
    </row>
    <row r="5" spans="1:5" x14ac:dyDescent="0.25">
      <c r="A5" s="52" t="s">
        <v>134</v>
      </c>
      <c r="B5" s="11" t="s">
        <v>23</v>
      </c>
      <c r="C5" s="14">
        <v>10</v>
      </c>
      <c r="D5" s="20">
        <v>10</v>
      </c>
      <c r="E5" s="15">
        <f t="shared" si="0"/>
        <v>100</v>
      </c>
    </row>
    <row r="6" spans="1:5" x14ac:dyDescent="0.25">
      <c r="A6" s="52" t="s">
        <v>134</v>
      </c>
      <c r="B6" s="11" t="s">
        <v>24</v>
      </c>
      <c r="C6" s="14">
        <v>18</v>
      </c>
      <c r="D6" s="20">
        <v>18</v>
      </c>
      <c r="E6" s="15">
        <f t="shared" si="0"/>
        <v>100</v>
      </c>
    </row>
    <row r="7" spans="1:5" x14ac:dyDescent="0.25">
      <c r="A7" s="52" t="s">
        <v>134</v>
      </c>
      <c r="B7" s="11" t="s">
        <v>42</v>
      </c>
      <c r="C7" s="14">
        <v>12</v>
      </c>
      <c r="D7" s="20">
        <v>12</v>
      </c>
      <c r="E7" s="15">
        <f t="shared" si="0"/>
        <v>100</v>
      </c>
    </row>
    <row r="8" spans="1:5" x14ac:dyDescent="0.25">
      <c r="A8" s="52" t="s">
        <v>134</v>
      </c>
      <c r="B8" s="11" t="s">
        <v>45</v>
      </c>
      <c r="C8" s="14">
        <v>15</v>
      </c>
      <c r="D8" s="20">
        <v>15</v>
      </c>
      <c r="E8" s="15">
        <f t="shared" si="0"/>
        <v>100</v>
      </c>
    </row>
    <row r="9" spans="1:5" ht="21" customHeight="1" x14ac:dyDescent="0.25">
      <c r="A9" s="52" t="s">
        <v>134</v>
      </c>
      <c r="B9" s="11" t="s">
        <v>47</v>
      </c>
      <c r="C9" s="14">
        <v>25</v>
      </c>
      <c r="D9" s="20">
        <v>25</v>
      </c>
      <c r="E9" s="15">
        <f t="shared" si="0"/>
        <v>100</v>
      </c>
    </row>
    <row r="10" spans="1:5" x14ac:dyDescent="0.25">
      <c r="A10" s="52" t="s">
        <v>134</v>
      </c>
      <c r="B10" s="11" t="s">
        <v>51</v>
      </c>
      <c r="C10" s="14">
        <v>11</v>
      </c>
      <c r="D10" s="20">
        <v>11</v>
      </c>
      <c r="E10" s="15">
        <f t="shared" si="0"/>
        <v>100</v>
      </c>
    </row>
    <row r="11" spans="1:5" x14ac:dyDescent="0.25">
      <c r="A11" s="52" t="s">
        <v>134</v>
      </c>
      <c r="B11" s="11" t="s">
        <v>52</v>
      </c>
      <c r="C11" s="14">
        <v>18</v>
      </c>
      <c r="D11" s="20">
        <v>18</v>
      </c>
      <c r="E11" s="15">
        <f t="shared" si="0"/>
        <v>100</v>
      </c>
    </row>
    <row r="12" spans="1:5" x14ac:dyDescent="0.25">
      <c r="A12" s="33">
        <v>10</v>
      </c>
      <c r="B12" s="11" t="s">
        <v>22</v>
      </c>
      <c r="C12" s="14">
        <v>20</v>
      </c>
      <c r="D12" s="20">
        <v>19</v>
      </c>
      <c r="E12" s="15">
        <f t="shared" si="0"/>
        <v>95</v>
      </c>
    </row>
    <row r="13" spans="1:5" x14ac:dyDescent="0.25">
      <c r="A13" s="33">
        <v>11</v>
      </c>
      <c r="B13" s="11" t="s">
        <v>9</v>
      </c>
      <c r="C13" s="14">
        <v>19</v>
      </c>
      <c r="D13" s="20">
        <v>18</v>
      </c>
      <c r="E13" s="15">
        <f t="shared" si="0"/>
        <v>94.736842105263165</v>
      </c>
    </row>
    <row r="14" spans="1:5" x14ac:dyDescent="0.25">
      <c r="A14" s="33">
        <v>12</v>
      </c>
      <c r="B14" s="11" t="s">
        <v>33</v>
      </c>
      <c r="C14" s="14">
        <v>24</v>
      </c>
      <c r="D14" s="20">
        <v>22</v>
      </c>
      <c r="E14" s="15">
        <f t="shared" si="0"/>
        <v>91.666666666666671</v>
      </c>
    </row>
    <row r="15" spans="1:5" x14ac:dyDescent="0.25">
      <c r="A15" s="33">
        <v>13</v>
      </c>
      <c r="B15" s="11" t="s">
        <v>35</v>
      </c>
      <c r="C15" s="14">
        <v>16</v>
      </c>
      <c r="D15" s="21">
        <v>14</v>
      </c>
      <c r="E15" s="15">
        <f t="shared" si="0"/>
        <v>87.5</v>
      </c>
    </row>
    <row r="16" spans="1:5" x14ac:dyDescent="0.25">
      <c r="A16" s="33">
        <v>14</v>
      </c>
      <c r="B16" s="11" t="s">
        <v>19</v>
      </c>
      <c r="C16" s="14">
        <v>14</v>
      </c>
      <c r="D16" s="20">
        <v>12</v>
      </c>
      <c r="E16" s="15">
        <f t="shared" si="0"/>
        <v>85.714285714285708</v>
      </c>
    </row>
    <row r="17" spans="1:5" x14ac:dyDescent="0.25">
      <c r="A17" s="33">
        <v>15</v>
      </c>
      <c r="B17" s="11" t="s">
        <v>25</v>
      </c>
      <c r="C17" s="14">
        <v>18</v>
      </c>
      <c r="D17" s="20">
        <v>15</v>
      </c>
      <c r="E17" s="15">
        <f t="shared" si="0"/>
        <v>83.333333333333329</v>
      </c>
    </row>
    <row r="18" spans="1:5" x14ac:dyDescent="0.25">
      <c r="A18" s="33">
        <v>16</v>
      </c>
      <c r="B18" s="11" t="s">
        <v>39</v>
      </c>
      <c r="C18" s="14">
        <v>13</v>
      </c>
      <c r="D18" s="20">
        <v>10</v>
      </c>
      <c r="E18" s="15">
        <f t="shared" si="0"/>
        <v>76.92307692307692</v>
      </c>
    </row>
    <row r="19" spans="1:5" x14ac:dyDescent="0.25">
      <c r="A19" s="33">
        <v>17</v>
      </c>
      <c r="B19" s="11" t="s">
        <v>50</v>
      </c>
      <c r="C19" s="14">
        <v>22</v>
      </c>
      <c r="D19" s="20">
        <v>16</v>
      </c>
      <c r="E19" s="15">
        <f t="shared" si="0"/>
        <v>72.727272727272734</v>
      </c>
    </row>
    <row r="20" spans="1:5" x14ac:dyDescent="0.25">
      <c r="A20" s="33" t="s">
        <v>126</v>
      </c>
      <c r="B20" s="11" t="s">
        <v>2</v>
      </c>
      <c r="C20" s="14">
        <v>14</v>
      </c>
      <c r="D20" s="20">
        <v>9</v>
      </c>
      <c r="E20" s="15">
        <f t="shared" si="0"/>
        <v>64.285714285714292</v>
      </c>
    </row>
    <row r="21" spans="1:5" x14ac:dyDescent="0.25">
      <c r="A21" s="33" t="s">
        <v>126</v>
      </c>
      <c r="B21" s="11" t="s">
        <v>37</v>
      </c>
      <c r="C21" s="14">
        <v>14</v>
      </c>
      <c r="D21" s="20">
        <v>9</v>
      </c>
      <c r="E21" s="15">
        <f t="shared" si="0"/>
        <v>64.285714285714292</v>
      </c>
    </row>
    <row r="22" spans="1:5" x14ac:dyDescent="0.25">
      <c r="A22" s="33">
        <v>20</v>
      </c>
      <c r="B22" s="11" t="s">
        <v>31</v>
      </c>
      <c r="C22" s="14">
        <v>8</v>
      </c>
      <c r="D22" s="20">
        <v>5</v>
      </c>
      <c r="E22" s="15">
        <f t="shared" si="0"/>
        <v>62.5</v>
      </c>
    </row>
    <row r="23" spans="1:5" x14ac:dyDescent="0.25">
      <c r="A23" s="33">
        <v>21</v>
      </c>
      <c r="B23" s="11" t="s">
        <v>27</v>
      </c>
      <c r="C23" s="14">
        <v>21</v>
      </c>
      <c r="D23" s="21">
        <v>13</v>
      </c>
      <c r="E23" s="15">
        <f t="shared" si="0"/>
        <v>61.904761904761905</v>
      </c>
    </row>
    <row r="24" spans="1:5" x14ac:dyDescent="0.25">
      <c r="A24" s="33">
        <v>22</v>
      </c>
      <c r="B24" s="11" t="s">
        <v>8</v>
      </c>
      <c r="C24" s="14">
        <v>26</v>
      </c>
      <c r="D24" s="20">
        <v>16</v>
      </c>
      <c r="E24" s="15">
        <f t="shared" si="0"/>
        <v>61.53846153846154</v>
      </c>
    </row>
    <row r="25" spans="1:5" x14ac:dyDescent="0.25">
      <c r="A25" s="33">
        <v>23</v>
      </c>
      <c r="B25" s="11" t="s">
        <v>43</v>
      </c>
      <c r="C25" s="14">
        <v>18</v>
      </c>
      <c r="D25" s="14">
        <v>11</v>
      </c>
      <c r="E25" s="15">
        <f t="shared" si="0"/>
        <v>61.111111111111114</v>
      </c>
    </row>
    <row r="26" spans="1:5" x14ac:dyDescent="0.25">
      <c r="A26" s="33">
        <v>24</v>
      </c>
      <c r="B26" s="11" t="s">
        <v>48</v>
      </c>
      <c r="C26" s="14">
        <v>5</v>
      </c>
      <c r="D26" s="20">
        <v>3</v>
      </c>
      <c r="E26" s="15">
        <f t="shared" si="0"/>
        <v>60</v>
      </c>
    </row>
    <row r="27" spans="1:5" x14ac:dyDescent="0.25">
      <c r="A27" s="33">
        <v>25</v>
      </c>
      <c r="B27" s="11" t="s">
        <v>4</v>
      </c>
      <c r="C27" s="14">
        <v>14</v>
      </c>
      <c r="D27" s="20">
        <v>8</v>
      </c>
      <c r="E27" s="15">
        <f t="shared" si="0"/>
        <v>57.142857142857146</v>
      </c>
    </row>
    <row r="28" spans="1:5" x14ac:dyDescent="0.25">
      <c r="A28" s="33">
        <v>26</v>
      </c>
      <c r="B28" s="11" t="s">
        <v>10</v>
      </c>
      <c r="C28" s="14">
        <v>124</v>
      </c>
      <c r="D28" s="20">
        <v>70</v>
      </c>
      <c r="E28" s="15">
        <f t="shared" si="0"/>
        <v>56.451612903225808</v>
      </c>
    </row>
    <row r="29" spans="1:5" x14ac:dyDescent="0.25">
      <c r="A29" s="33">
        <v>27</v>
      </c>
      <c r="B29" s="11" t="s">
        <v>29</v>
      </c>
      <c r="C29" s="14">
        <v>18</v>
      </c>
      <c r="D29" s="20">
        <v>10</v>
      </c>
      <c r="E29" s="15">
        <f t="shared" si="0"/>
        <v>55.555555555555557</v>
      </c>
    </row>
    <row r="30" spans="1:5" x14ac:dyDescent="0.25">
      <c r="A30" s="33">
        <v>28</v>
      </c>
      <c r="B30" s="11" t="s">
        <v>16</v>
      </c>
      <c r="C30" s="14">
        <v>44</v>
      </c>
      <c r="D30" s="20">
        <v>24</v>
      </c>
      <c r="E30" s="15">
        <f t="shared" si="0"/>
        <v>54.545454545454547</v>
      </c>
    </row>
    <row r="31" spans="1:5" x14ac:dyDescent="0.25">
      <c r="A31" s="33">
        <v>29</v>
      </c>
      <c r="B31" s="11" t="s">
        <v>6</v>
      </c>
      <c r="C31" s="14">
        <v>4</v>
      </c>
      <c r="D31" s="21">
        <v>2</v>
      </c>
      <c r="E31" s="15">
        <f t="shared" si="0"/>
        <v>50</v>
      </c>
    </row>
    <row r="32" spans="1:5" x14ac:dyDescent="0.25">
      <c r="A32" s="33">
        <v>30</v>
      </c>
      <c r="B32" s="11" t="s">
        <v>53</v>
      </c>
      <c r="C32" s="14">
        <v>19</v>
      </c>
      <c r="D32" s="20">
        <v>9</v>
      </c>
      <c r="E32" s="15">
        <f t="shared" si="0"/>
        <v>47.368421052631582</v>
      </c>
    </row>
    <row r="33" spans="1:5" x14ac:dyDescent="0.25">
      <c r="A33" s="33">
        <v>31</v>
      </c>
      <c r="B33" s="11" t="s">
        <v>46</v>
      </c>
      <c r="C33" s="14">
        <v>32</v>
      </c>
      <c r="D33" s="20">
        <v>15</v>
      </c>
      <c r="E33" s="15">
        <f t="shared" si="0"/>
        <v>46.875</v>
      </c>
    </row>
    <row r="34" spans="1:5" ht="15" customHeight="1" x14ac:dyDescent="0.25">
      <c r="A34" s="33">
        <v>32</v>
      </c>
      <c r="B34" s="11" t="s">
        <v>5</v>
      </c>
      <c r="C34" s="14">
        <v>22</v>
      </c>
      <c r="D34" s="20">
        <v>10</v>
      </c>
      <c r="E34" s="15">
        <f t="shared" si="0"/>
        <v>45.454545454545453</v>
      </c>
    </row>
    <row r="35" spans="1:5" x14ac:dyDescent="0.25">
      <c r="A35" s="33">
        <v>33</v>
      </c>
      <c r="B35" s="11" t="s">
        <v>49</v>
      </c>
      <c r="C35" s="14">
        <v>18</v>
      </c>
      <c r="D35" s="20">
        <v>8</v>
      </c>
      <c r="E35" s="15">
        <f t="shared" ref="E35:E57" si="1">(D35*100)/C35</f>
        <v>44.444444444444443</v>
      </c>
    </row>
    <row r="36" spans="1:5" x14ac:dyDescent="0.25">
      <c r="A36" s="33">
        <v>34</v>
      </c>
      <c r="B36" s="11" t="s">
        <v>44</v>
      </c>
      <c r="C36" s="14">
        <v>14</v>
      </c>
      <c r="D36" s="14">
        <v>6</v>
      </c>
      <c r="E36" s="15">
        <f t="shared" si="1"/>
        <v>42.857142857142854</v>
      </c>
    </row>
    <row r="37" spans="1:5" x14ac:dyDescent="0.25">
      <c r="A37" s="33">
        <v>35</v>
      </c>
      <c r="B37" s="11" t="s">
        <v>26</v>
      </c>
      <c r="C37" s="14">
        <v>12</v>
      </c>
      <c r="D37" s="20">
        <v>5</v>
      </c>
      <c r="E37" s="15">
        <f t="shared" si="1"/>
        <v>41.666666666666664</v>
      </c>
    </row>
    <row r="38" spans="1:5" x14ac:dyDescent="0.25">
      <c r="A38" s="33">
        <v>36</v>
      </c>
      <c r="B38" s="11" t="s">
        <v>15</v>
      </c>
      <c r="C38" s="14">
        <v>17</v>
      </c>
      <c r="D38" s="20">
        <v>7</v>
      </c>
      <c r="E38" s="15">
        <f t="shared" si="1"/>
        <v>41.176470588235297</v>
      </c>
    </row>
    <row r="39" spans="1:5" x14ac:dyDescent="0.25">
      <c r="A39" s="33">
        <v>37</v>
      </c>
      <c r="B39" s="11" t="s">
        <v>28</v>
      </c>
      <c r="C39" s="14">
        <v>22</v>
      </c>
      <c r="D39" s="20">
        <v>9</v>
      </c>
      <c r="E39" s="15">
        <f t="shared" si="1"/>
        <v>40.909090909090907</v>
      </c>
    </row>
    <row r="40" spans="1:5" x14ac:dyDescent="0.25">
      <c r="A40" s="33">
        <v>38</v>
      </c>
      <c r="B40" s="11" t="s">
        <v>12</v>
      </c>
      <c r="C40" s="14">
        <v>41</v>
      </c>
      <c r="D40" s="20">
        <v>16</v>
      </c>
      <c r="E40" s="15">
        <f t="shared" si="1"/>
        <v>39.024390243902438</v>
      </c>
    </row>
    <row r="41" spans="1:5" x14ac:dyDescent="0.25">
      <c r="A41" s="33">
        <v>39</v>
      </c>
      <c r="B41" s="11" t="s">
        <v>41</v>
      </c>
      <c r="C41" s="14">
        <v>16</v>
      </c>
      <c r="D41" s="20">
        <v>6</v>
      </c>
      <c r="E41" s="15">
        <f t="shared" si="1"/>
        <v>37.5</v>
      </c>
    </row>
    <row r="42" spans="1:5" x14ac:dyDescent="0.25">
      <c r="A42" s="33" t="s">
        <v>135</v>
      </c>
      <c r="B42" s="11" t="s">
        <v>32</v>
      </c>
      <c r="C42" s="14">
        <v>22</v>
      </c>
      <c r="D42" s="20">
        <v>8</v>
      </c>
      <c r="E42" s="15">
        <f t="shared" si="1"/>
        <v>36.363636363636367</v>
      </c>
    </row>
    <row r="43" spans="1:5" x14ac:dyDescent="0.25">
      <c r="A43" s="33" t="s">
        <v>135</v>
      </c>
      <c r="B43" s="11" t="s">
        <v>38</v>
      </c>
      <c r="C43" s="14">
        <v>33</v>
      </c>
      <c r="D43" s="20">
        <v>12</v>
      </c>
      <c r="E43" s="15">
        <f t="shared" si="1"/>
        <v>36.363636363636367</v>
      </c>
    </row>
    <row r="44" spans="1:5" x14ac:dyDescent="0.25">
      <c r="A44" s="33">
        <v>42</v>
      </c>
      <c r="B44" s="11" t="s">
        <v>30</v>
      </c>
      <c r="C44" s="14">
        <v>38</v>
      </c>
      <c r="D44" s="20">
        <v>13</v>
      </c>
      <c r="E44" s="15">
        <f t="shared" si="1"/>
        <v>34.210526315789473</v>
      </c>
    </row>
    <row r="45" spans="1:5" x14ac:dyDescent="0.25">
      <c r="A45" s="33">
        <v>43</v>
      </c>
      <c r="B45" s="11" t="s">
        <v>18</v>
      </c>
      <c r="C45" s="14">
        <v>19</v>
      </c>
      <c r="D45" s="20">
        <v>5</v>
      </c>
      <c r="E45" s="15">
        <f t="shared" si="1"/>
        <v>26.315789473684209</v>
      </c>
    </row>
    <row r="46" spans="1:5" ht="14.25" customHeight="1" x14ac:dyDescent="0.25">
      <c r="A46" s="33" t="s">
        <v>136</v>
      </c>
      <c r="B46" s="11" t="s">
        <v>40</v>
      </c>
      <c r="C46" s="14">
        <v>34</v>
      </c>
      <c r="D46" s="14">
        <v>8</v>
      </c>
      <c r="E46" s="15">
        <f t="shared" si="1"/>
        <v>23.529411764705884</v>
      </c>
    </row>
    <row r="47" spans="1:5" x14ac:dyDescent="0.25">
      <c r="A47" s="33" t="s">
        <v>136</v>
      </c>
      <c r="B47" s="11" t="s">
        <v>55</v>
      </c>
      <c r="C47" s="14">
        <v>17</v>
      </c>
      <c r="D47" s="22">
        <v>4</v>
      </c>
      <c r="E47" s="15">
        <f t="shared" si="1"/>
        <v>23.529411764705884</v>
      </c>
    </row>
    <row r="48" spans="1:5" x14ac:dyDescent="0.25">
      <c r="A48" s="33">
        <v>46</v>
      </c>
      <c r="B48" s="11" t="s">
        <v>13</v>
      </c>
      <c r="C48" s="14">
        <v>57</v>
      </c>
      <c r="D48" s="20">
        <v>13</v>
      </c>
      <c r="E48" s="15">
        <f t="shared" si="1"/>
        <v>22.807017543859651</v>
      </c>
    </row>
    <row r="49" spans="1:5" x14ac:dyDescent="0.25">
      <c r="A49" s="33">
        <v>47</v>
      </c>
      <c r="B49" s="11" t="s">
        <v>36</v>
      </c>
      <c r="C49" s="14">
        <v>23</v>
      </c>
      <c r="D49" s="20">
        <v>5</v>
      </c>
      <c r="E49" s="15">
        <f t="shared" si="1"/>
        <v>21.739130434782609</v>
      </c>
    </row>
    <row r="50" spans="1:5" x14ac:dyDescent="0.25">
      <c r="A50" s="33">
        <v>48</v>
      </c>
      <c r="B50" s="11" t="s">
        <v>11</v>
      </c>
      <c r="C50" s="14">
        <v>32</v>
      </c>
      <c r="D50" s="20">
        <v>6</v>
      </c>
      <c r="E50" s="15">
        <f t="shared" si="1"/>
        <v>18.75</v>
      </c>
    </row>
    <row r="51" spans="1:5" x14ac:dyDescent="0.25">
      <c r="A51" s="33">
        <v>49</v>
      </c>
      <c r="B51" s="11" t="s">
        <v>34</v>
      </c>
      <c r="C51" s="14">
        <v>38</v>
      </c>
      <c r="D51" s="20">
        <v>6</v>
      </c>
      <c r="E51" s="15">
        <f t="shared" si="1"/>
        <v>15.789473684210526</v>
      </c>
    </row>
    <row r="52" spans="1:5" x14ac:dyDescent="0.25">
      <c r="A52" s="33">
        <v>50</v>
      </c>
      <c r="B52" s="11" t="s">
        <v>17</v>
      </c>
      <c r="C52" s="14">
        <v>13</v>
      </c>
      <c r="D52" s="21">
        <v>2</v>
      </c>
      <c r="E52" s="15">
        <f t="shared" si="1"/>
        <v>15.384615384615385</v>
      </c>
    </row>
    <row r="53" spans="1:5" x14ac:dyDescent="0.25">
      <c r="A53" s="33">
        <v>51</v>
      </c>
      <c r="B53" s="11" t="s">
        <v>20</v>
      </c>
      <c r="C53" s="14">
        <v>18</v>
      </c>
      <c r="D53" s="20">
        <v>2</v>
      </c>
      <c r="E53" s="15">
        <f t="shared" si="1"/>
        <v>11.111111111111111</v>
      </c>
    </row>
    <row r="54" spans="1:5" x14ac:dyDescent="0.25">
      <c r="A54" s="33">
        <v>52</v>
      </c>
      <c r="B54" s="11" t="s">
        <v>14</v>
      </c>
      <c r="C54" s="14">
        <v>29</v>
      </c>
      <c r="D54" s="20">
        <v>3</v>
      </c>
      <c r="E54" s="15">
        <f t="shared" si="1"/>
        <v>10.344827586206897</v>
      </c>
    </row>
    <row r="55" spans="1:5" x14ac:dyDescent="0.25">
      <c r="A55" s="33">
        <v>53</v>
      </c>
      <c r="B55" s="11" t="s">
        <v>54</v>
      </c>
      <c r="C55" s="14">
        <v>25</v>
      </c>
      <c r="D55" s="20">
        <v>2</v>
      </c>
      <c r="E55" s="15">
        <f t="shared" si="1"/>
        <v>8</v>
      </c>
    </row>
    <row r="56" spans="1:5" x14ac:dyDescent="0.25">
      <c r="A56" s="33">
        <v>54</v>
      </c>
      <c r="B56" s="11" t="s">
        <v>1</v>
      </c>
      <c r="C56" s="14">
        <v>13</v>
      </c>
      <c r="D56" s="20">
        <v>1</v>
      </c>
      <c r="E56" s="15">
        <f t="shared" si="1"/>
        <v>7.6923076923076925</v>
      </c>
    </row>
    <row r="57" spans="1:5" x14ac:dyDescent="0.25">
      <c r="A57" s="33">
        <v>55</v>
      </c>
      <c r="B57" s="11" t="s">
        <v>7</v>
      </c>
      <c r="C57" s="14">
        <v>15</v>
      </c>
      <c r="D57" s="20">
        <v>1</v>
      </c>
      <c r="E57" s="15">
        <f t="shared" si="1"/>
        <v>6.666666666666667</v>
      </c>
    </row>
  </sheetData>
  <sortState ref="B2:E57">
    <sortCondition descending="1" ref="E2"/>
  </sortState>
  <mergeCells count="1">
    <mergeCell ref="A1:E1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H2" sqref="H2"/>
    </sheetView>
  </sheetViews>
  <sheetFormatPr defaultRowHeight="12.75" x14ac:dyDescent="0.2"/>
  <cols>
    <col min="1" max="1" width="6.7109375" customWidth="1"/>
    <col min="2" max="2" width="24.85546875" bestFit="1" customWidth="1"/>
    <col min="3" max="3" width="23.42578125" customWidth="1"/>
    <col min="4" max="4" width="18" customWidth="1"/>
    <col min="5" max="5" width="19.28515625" customWidth="1"/>
  </cols>
  <sheetData>
    <row r="1" spans="1:5" s="4" customFormat="1" ht="45" customHeight="1" x14ac:dyDescent="0.2">
      <c r="A1" s="69" t="s">
        <v>141</v>
      </c>
      <c r="B1" s="70"/>
      <c r="C1" s="70"/>
      <c r="D1" s="70"/>
      <c r="E1" s="71"/>
    </row>
    <row r="2" spans="1:5" s="47" customFormat="1" ht="140.25" customHeight="1" x14ac:dyDescent="0.2">
      <c r="A2" s="48" t="s">
        <v>106</v>
      </c>
      <c r="B2" s="48" t="s">
        <v>0</v>
      </c>
      <c r="C2" s="49" t="s">
        <v>118</v>
      </c>
      <c r="D2" s="49" t="s">
        <v>119</v>
      </c>
      <c r="E2" s="49" t="s">
        <v>117</v>
      </c>
    </row>
    <row r="3" spans="1:5" ht="15" x14ac:dyDescent="0.25">
      <c r="A3" s="39">
        <v>1</v>
      </c>
      <c r="B3" s="44" t="s">
        <v>39</v>
      </c>
      <c r="C3" s="45">
        <v>138</v>
      </c>
      <c r="D3" s="32">
        <v>722</v>
      </c>
      <c r="E3" s="46">
        <f t="shared" ref="E3:E40" si="0">(D3*100)/C3</f>
        <v>523.1884057971015</v>
      </c>
    </row>
    <row r="4" spans="1:5" ht="15" x14ac:dyDescent="0.25">
      <c r="A4" s="39">
        <v>2</v>
      </c>
      <c r="B4" s="44" t="s">
        <v>16</v>
      </c>
      <c r="C4" s="45">
        <v>1426</v>
      </c>
      <c r="D4" s="32">
        <v>5486</v>
      </c>
      <c r="E4" s="46">
        <f t="shared" si="0"/>
        <v>384.71248246844317</v>
      </c>
    </row>
    <row r="5" spans="1:5" ht="15" x14ac:dyDescent="0.25">
      <c r="A5" s="39">
        <v>3</v>
      </c>
      <c r="B5" s="44" t="s">
        <v>120</v>
      </c>
      <c r="C5" s="45">
        <v>118</v>
      </c>
      <c r="D5" s="32">
        <v>415</v>
      </c>
      <c r="E5" s="46">
        <f t="shared" si="0"/>
        <v>351.69491525423729</v>
      </c>
    </row>
    <row r="6" spans="1:5" ht="15" x14ac:dyDescent="0.25">
      <c r="A6" s="39">
        <v>4</v>
      </c>
      <c r="B6" s="44" t="s">
        <v>21</v>
      </c>
      <c r="C6" s="45">
        <v>125</v>
      </c>
      <c r="D6" s="32">
        <v>427</v>
      </c>
      <c r="E6" s="46">
        <f t="shared" si="0"/>
        <v>341.6</v>
      </c>
    </row>
    <row r="7" spans="1:5" ht="15" x14ac:dyDescent="0.25">
      <c r="A7" s="39">
        <v>5</v>
      </c>
      <c r="B7" s="44" t="s">
        <v>31</v>
      </c>
      <c r="C7" s="45">
        <v>363</v>
      </c>
      <c r="D7" s="32">
        <v>1218</v>
      </c>
      <c r="E7" s="46">
        <f t="shared" si="0"/>
        <v>335.53719008264466</v>
      </c>
    </row>
    <row r="8" spans="1:5" ht="15" x14ac:dyDescent="0.25">
      <c r="A8" s="39">
        <v>6</v>
      </c>
      <c r="B8" s="44" t="s">
        <v>46</v>
      </c>
      <c r="C8" s="45">
        <v>1124</v>
      </c>
      <c r="D8" s="32">
        <v>2760</v>
      </c>
      <c r="E8" s="46">
        <f t="shared" si="0"/>
        <v>245.55160142348754</v>
      </c>
    </row>
    <row r="9" spans="1:5" ht="15" x14ac:dyDescent="0.25">
      <c r="A9" s="39">
        <v>7</v>
      </c>
      <c r="B9" s="44" t="s">
        <v>18</v>
      </c>
      <c r="C9" s="45">
        <v>36</v>
      </c>
      <c r="D9" s="32">
        <v>50</v>
      </c>
      <c r="E9" s="46">
        <f t="shared" si="0"/>
        <v>138.88888888888889</v>
      </c>
    </row>
    <row r="10" spans="1:5" ht="15" x14ac:dyDescent="0.25">
      <c r="A10" s="39">
        <v>8</v>
      </c>
      <c r="B10" s="44" t="s">
        <v>9</v>
      </c>
      <c r="C10" s="45">
        <v>315</v>
      </c>
      <c r="D10" s="32">
        <v>330</v>
      </c>
      <c r="E10" s="46">
        <f t="shared" si="0"/>
        <v>104.76190476190476</v>
      </c>
    </row>
    <row r="11" spans="1:5" ht="15" x14ac:dyDescent="0.25">
      <c r="A11" s="39">
        <v>9</v>
      </c>
      <c r="B11" s="44" t="s">
        <v>20</v>
      </c>
      <c r="C11" s="45">
        <v>872</v>
      </c>
      <c r="D11" s="32">
        <v>823</v>
      </c>
      <c r="E11" s="46">
        <f t="shared" si="0"/>
        <v>94.38073394495413</v>
      </c>
    </row>
    <row r="12" spans="1:5" ht="15" x14ac:dyDescent="0.25">
      <c r="A12" s="39">
        <v>10</v>
      </c>
      <c r="B12" s="44" t="s">
        <v>2</v>
      </c>
      <c r="C12" s="45">
        <v>609</v>
      </c>
      <c r="D12" s="32">
        <v>491</v>
      </c>
      <c r="E12" s="46">
        <f t="shared" si="0"/>
        <v>80.623973727421998</v>
      </c>
    </row>
    <row r="13" spans="1:5" ht="15" x14ac:dyDescent="0.25">
      <c r="A13" s="39">
        <v>11</v>
      </c>
      <c r="B13" s="44" t="s">
        <v>34</v>
      </c>
      <c r="C13" s="45">
        <v>546</v>
      </c>
      <c r="D13" s="32">
        <v>423</v>
      </c>
      <c r="E13" s="46">
        <f t="shared" si="0"/>
        <v>77.472527472527474</v>
      </c>
    </row>
    <row r="14" spans="1:5" ht="15" x14ac:dyDescent="0.25">
      <c r="A14" s="39">
        <v>12</v>
      </c>
      <c r="B14" s="44" t="s">
        <v>8</v>
      </c>
      <c r="C14" s="45">
        <v>976</v>
      </c>
      <c r="D14" s="32">
        <v>527</v>
      </c>
      <c r="E14" s="46">
        <f t="shared" si="0"/>
        <v>53.995901639344261</v>
      </c>
    </row>
    <row r="15" spans="1:5" ht="15" x14ac:dyDescent="0.25">
      <c r="A15" s="39">
        <v>13</v>
      </c>
      <c r="B15" s="44" t="s">
        <v>37</v>
      </c>
      <c r="C15" s="45">
        <v>680</v>
      </c>
      <c r="D15" s="32">
        <v>237</v>
      </c>
      <c r="E15" s="46">
        <f t="shared" si="0"/>
        <v>34.852941176470587</v>
      </c>
    </row>
    <row r="16" spans="1:5" ht="15" x14ac:dyDescent="0.25">
      <c r="A16" s="39">
        <v>14</v>
      </c>
      <c r="B16" s="44" t="s">
        <v>3</v>
      </c>
      <c r="C16" s="45">
        <v>1216</v>
      </c>
      <c r="D16" s="32">
        <v>380</v>
      </c>
      <c r="E16" s="46">
        <f t="shared" si="0"/>
        <v>31.25</v>
      </c>
    </row>
    <row r="17" spans="1:5" ht="15" x14ac:dyDescent="0.25">
      <c r="A17" s="39">
        <v>15</v>
      </c>
      <c r="B17" s="44" t="s">
        <v>7</v>
      </c>
      <c r="C17" s="45">
        <v>1235</v>
      </c>
      <c r="D17" s="32">
        <v>215</v>
      </c>
      <c r="E17" s="46">
        <f t="shared" si="0"/>
        <v>17.408906882591094</v>
      </c>
    </row>
    <row r="18" spans="1:5" ht="15" x14ac:dyDescent="0.25">
      <c r="A18" s="39">
        <v>16</v>
      </c>
      <c r="B18" s="44" t="s">
        <v>30</v>
      </c>
      <c r="C18" s="45">
        <v>786</v>
      </c>
      <c r="D18" s="32">
        <v>98</v>
      </c>
      <c r="E18" s="46">
        <f t="shared" si="0"/>
        <v>12.468193384223918</v>
      </c>
    </row>
    <row r="19" spans="1:5" ht="15" x14ac:dyDescent="0.25">
      <c r="A19" s="39">
        <v>17</v>
      </c>
      <c r="B19" s="44" t="s">
        <v>11</v>
      </c>
      <c r="C19" s="45">
        <v>1687</v>
      </c>
      <c r="D19" s="32">
        <v>58</v>
      </c>
      <c r="E19" s="46">
        <f t="shared" si="0"/>
        <v>3.4380557202133968</v>
      </c>
    </row>
    <row r="20" spans="1:5" ht="15" x14ac:dyDescent="0.25">
      <c r="A20" s="39">
        <v>18</v>
      </c>
      <c r="B20" s="44" t="s">
        <v>28</v>
      </c>
      <c r="C20" s="45">
        <v>369</v>
      </c>
      <c r="D20" s="32">
        <v>6</v>
      </c>
      <c r="E20" s="46">
        <f t="shared" si="0"/>
        <v>1.6260162601626016</v>
      </c>
    </row>
    <row r="21" spans="1:5" ht="15" x14ac:dyDescent="0.25">
      <c r="A21" s="39" t="s">
        <v>137</v>
      </c>
      <c r="B21" s="44" t="s">
        <v>1</v>
      </c>
      <c r="C21" s="45">
        <v>611</v>
      </c>
      <c r="D21" s="32">
        <v>0</v>
      </c>
      <c r="E21" s="46">
        <f t="shared" si="0"/>
        <v>0</v>
      </c>
    </row>
    <row r="22" spans="1:5" ht="15" x14ac:dyDescent="0.25">
      <c r="A22" s="39" t="s">
        <v>137</v>
      </c>
      <c r="B22" s="44" t="s">
        <v>4</v>
      </c>
      <c r="C22" s="45">
        <v>343</v>
      </c>
      <c r="D22" s="32">
        <v>0</v>
      </c>
      <c r="E22" s="46">
        <f t="shared" si="0"/>
        <v>0</v>
      </c>
    </row>
    <row r="23" spans="1:5" ht="15" x14ac:dyDescent="0.25">
      <c r="A23" s="39" t="s">
        <v>137</v>
      </c>
      <c r="B23" s="44" t="s">
        <v>5</v>
      </c>
      <c r="C23" s="45">
        <v>104</v>
      </c>
      <c r="D23" s="32">
        <v>0</v>
      </c>
      <c r="E23" s="46">
        <f t="shared" si="0"/>
        <v>0</v>
      </c>
    </row>
    <row r="24" spans="1:5" ht="15" x14ac:dyDescent="0.25">
      <c r="A24" s="39" t="s">
        <v>137</v>
      </c>
      <c r="B24" s="44" t="s">
        <v>6</v>
      </c>
      <c r="C24" s="45">
        <v>202</v>
      </c>
      <c r="D24" s="32">
        <v>0</v>
      </c>
      <c r="E24" s="46">
        <f t="shared" si="0"/>
        <v>0</v>
      </c>
    </row>
    <row r="25" spans="1:5" ht="15" x14ac:dyDescent="0.25">
      <c r="A25" s="39" t="s">
        <v>137</v>
      </c>
      <c r="B25" s="44" t="s">
        <v>10</v>
      </c>
      <c r="C25" s="45">
        <v>5904</v>
      </c>
      <c r="D25" s="32">
        <v>0</v>
      </c>
      <c r="E25" s="46">
        <f t="shared" si="0"/>
        <v>0</v>
      </c>
    </row>
    <row r="26" spans="1:5" ht="15" x14ac:dyDescent="0.25">
      <c r="A26" s="39" t="s">
        <v>137</v>
      </c>
      <c r="B26" s="44" t="s">
        <v>12</v>
      </c>
      <c r="C26" s="45">
        <v>999</v>
      </c>
      <c r="D26" s="32">
        <v>0</v>
      </c>
      <c r="E26" s="46">
        <f t="shared" si="0"/>
        <v>0</v>
      </c>
    </row>
    <row r="27" spans="1:5" ht="15" x14ac:dyDescent="0.25">
      <c r="A27" s="39" t="s">
        <v>137</v>
      </c>
      <c r="B27" s="44" t="s">
        <v>121</v>
      </c>
      <c r="C27" s="45">
        <v>1209</v>
      </c>
      <c r="D27" s="32">
        <v>0</v>
      </c>
      <c r="E27" s="46">
        <f t="shared" si="0"/>
        <v>0</v>
      </c>
    </row>
    <row r="28" spans="1:5" ht="15" x14ac:dyDescent="0.25">
      <c r="A28" s="39" t="s">
        <v>137</v>
      </c>
      <c r="B28" s="44" t="s">
        <v>122</v>
      </c>
      <c r="C28" s="45">
        <v>306</v>
      </c>
      <c r="D28" s="32">
        <v>0</v>
      </c>
      <c r="E28" s="46">
        <f t="shared" si="0"/>
        <v>0</v>
      </c>
    </row>
    <row r="29" spans="1:5" ht="15" x14ac:dyDescent="0.25">
      <c r="A29" s="39" t="s">
        <v>137</v>
      </c>
      <c r="B29" s="44" t="s">
        <v>123</v>
      </c>
      <c r="C29" s="45">
        <v>122</v>
      </c>
      <c r="D29" s="32">
        <v>0</v>
      </c>
      <c r="E29" s="46">
        <f t="shared" si="0"/>
        <v>0</v>
      </c>
    </row>
    <row r="30" spans="1:5" ht="15" x14ac:dyDescent="0.25">
      <c r="A30" s="39" t="s">
        <v>137</v>
      </c>
      <c r="B30" s="44" t="s">
        <v>17</v>
      </c>
      <c r="C30" s="45">
        <v>153</v>
      </c>
      <c r="D30" s="50">
        <v>0</v>
      </c>
      <c r="E30" s="46">
        <f t="shared" si="0"/>
        <v>0</v>
      </c>
    </row>
    <row r="31" spans="1:5" ht="15" x14ac:dyDescent="0.25">
      <c r="A31" s="39" t="s">
        <v>137</v>
      </c>
      <c r="B31" s="44" t="s">
        <v>19</v>
      </c>
      <c r="C31" s="45">
        <v>492</v>
      </c>
      <c r="D31" s="32">
        <v>0</v>
      </c>
      <c r="E31" s="46">
        <f t="shared" si="0"/>
        <v>0</v>
      </c>
    </row>
    <row r="32" spans="1:5" ht="15" x14ac:dyDescent="0.25">
      <c r="A32" s="39" t="s">
        <v>137</v>
      </c>
      <c r="B32" s="44" t="s">
        <v>22</v>
      </c>
      <c r="C32" s="45">
        <v>186</v>
      </c>
      <c r="D32" s="32">
        <v>0</v>
      </c>
      <c r="E32" s="46">
        <f t="shared" si="0"/>
        <v>0</v>
      </c>
    </row>
    <row r="33" spans="1:5" ht="15" x14ac:dyDescent="0.25">
      <c r="A33" s="39" t="s">
        <v>137</v>
      </c>
      <c r="B33" s="44" t="s">
        <v>23</v>
      </c>
      <c r="C33" s="45">
        <v>237</v>
      </c>
      <c r="D33" s="32">
        <v>0</v>
      </c>
      <c r="E33" s="46">
        <f t="shared" si="0"/>
        <v>0</v>
      </c>
    </row>
    <row r="34" spans="1:5" ht="15" x14ac:dyDescent="0.25">
      <c r="A34" s="39" t="s">
        <v>137</v>
      </c>
      <c r="B34" s="44" t="s">
        <v>24</v>
      </c>
      <c r="C34" s="45">
        <v>1532</v>
      </c>
      <c r="D34" s="32">
        <v>0</v>
      </c>
      <c r="E34" s="46">
        <f t="shared" si="0"/>
        <v>0</v>
      </c>
    </row>
    <row r="35" spans="1:5" ht="15" x14ac:dyDescent="0.25">
      <c r="A35" s="39" t="s">
        <v>137</v>
      </c>
      <c r="B35" s="44" t="s">
        <v>25</v>
      </c>
      <c r="C35" s="45">
        <v>557</v>
      </c>
      <c r="D35" s="32">
        <v>0</v>
      </c>
      <c r="E35" s="46">
        <f t="shared" si="0"/>
        <v>0</v>
      </c>
    </row>
    <row r="36" spans="1:5" ht="15" x14ac:dyDescent="0.25">
      <c r="A36" s="39" t="s">
        <v>137</v>
      </c>
      <c r="B36" s="44" t="s">
        <v>26</v>
      </c>
      <c r="C36" s="45">
        <v>176</v>
      </c>
      <c r="D36" s="32">
        <v>0</v>
      </c>
      <c r="E36" s="46">
        <f t="shared" si="0"/>
        <v>0</v>
      </c>
    </row>
    <row r="37" spans="1:5" ht="15" x14ac:dyDescent="0.25">
      <c r="A37" s="39" t="s">
        <v>137</v>
      </c>
      <c r="B37" s="44" t="s">
        <v>27</v>
      </c>
      <c r="C37" s="45">
        <v>101</v>
      </c>
      <c r="D37" s="32">
        <v>0</v>
      </c>
      <c r="E37" s="46">
        <f t="shared" si="0"/>
        <v>0</v>
      </c>
    </row>
    <row r="38" spans="1:5" ht="15" x14ac:dyDescent="0.25">
      <c r="A38" s="39" t="s">
        <v>137</v>
      </c>
      <c r="B38" s="44" t="s">
        <v>29</v>
      </c>
      <c r="C38" s="45">
        <v>282</v>
      </c>
      <c r="D38" s="32">
        <v>0</v>
      </c>
      <c r="E38" s="46">
        <f t="shared" si="0"/>
        <v>0</v>
      </c>
    </row>
    <row r="39" spans="1:5" ht="15" x14ac:dyDescent="0.25">
      <c r="A39" s="39" t="s">
        <v>137</v>
      </c>
      <c r="B39" s="44" t="s">
        <v>32</v>
      </c>
      <c r="C39" s="45">
        <v>339</v>
      </c>
      <c r="D39" s="32">
        <v>0</v>
      </c>
      <c r="E39" s="46">
        <f t="shared" si="0"/>
        <v>0</v>
      </c>
    </row>
    <row r="40" spans="1:5" ht="15" x14ac:dyDescent="0.25">
      <c r="A40" s="39" t="s">
        <v>137</v>
      </c>
      <c r="B40" s="44" t="s">
        <v>33</v>
      </c>
      <c r="C40" s="45">
        <v>660</v>
      </c>
      <c r="D40" s="32">
        <v>0</v>
      </c>
      <c r="E40" s="46">
        <f t="shared" si="0"/>
        <v>0</v>
      </c>
    </row>
    <row r="41" spans="1:5" ht="15" x14ac:dyDescent="0.25">
      <c r="A41" s="39" t="s">
        <v>137</v>
      </c>
      <c r="B41" s="44" t="s">
        <v>35</v>
      </c>
      <c r="C41" s="45">
        <v>110</v>
      </c>
      <c r="D41" s="32">
        <v>0</v>
      </c>
      <c r="E41" s="46">
        <v>0</v>
      </c>
    </row>
    <row r="42" spans="1:5" ht="15" x14ac:dyDescent="0.25">
      <c r="A42" s="39" t="s">
        <v>137</v>
      </c>
      <c r="B42" s="44" t="s">
        <v>36</v>
      </c>
      <c r="C42" s="45">
        <v>812</v>
      </c>
      <c r="D42" s="32">
        <v>0</v>
      </c>
      <c r="E42" s="46">
        <f t="shared" ref="E42:E48" si="1">(D42*100)/C42</f>
        <v>0</v>
      </c>
    </row>
    <row r="43" spans="1:5" ht="15" x14ac:dyDescent="0.25">
      <c r="A43" s="39" t="s">
        <v>137</v>
      </c>
      <c r="B43" s="44" t="s">
        <v>38</v>
      </c>
      <c r="C43" s="45">
        <v>579</v>
      </c>
      <c r="D43" s="32">
        <v>0</v>
      </c>
      <c r="E43" s="46">
        <f t="shared" si="1"/>
        <v>0</v>
      </c>
    </row>
    <row r="44" spans="1:5" ht="15" x14ac:dyDescent="0.25">
      <c r="A44" s="39" t="s">
        <v>137</v>
      </c>
      <c r="B44" s="44" t="s">
        <v>40</v>
      </c>
      <c r="C44" s="45">
        <v>335</v>
      </c>
      <c r="D44" s="32">
        <v>0</v>
      </c>
      <c r="E44" s="46">
        <f t="shared" si="1"/>
        <v>0</v>
      </c>
    </row>
    <row r="45" spans="1:5" ht="15" x14ac:dyDescent="0.25">
      <c r="A45" s="39" t="s">
        <v>137</v>
      </c>
      <c r="B45" s="44" t="s">
        <v>41</v>
      </c>
      <c r="C45" s="45">
        <v>370</v>
      </c>
      <c r="D45" s="51">
        <v>0</v>
      </c>
      <c r="E45" s="46">
        <f t="shared" si="1"/>
        <v>0</v>
      </c>
    </row>
    <row r="46" spans="1:5" ht="15" x14ac:dyDescent="0.25">
      <c r="A46" s="39" t="s">
        <v>137</v>
      </c>
      <c r="B46" s="44" t="s">
        <v>42</v>
      </c>
      <c r="C46" s="45">
        <v>235</v>
      </c>
      <c r="D46" s="32">
        <v>0</v>
      </c>
      <c r="E46" s="46">
        <f t="shared" si="1"/>
        <v>0</v>
      </c>
    </row>
    <row r="47" spans="1:5" ht="15" x14ac:dyDescent="0.25">
      <c r="A47" s="39" t="s">
        <v>137</v>
      </c>
      <c r="B47" s="44" t="s">
        <v>124</v>
      </c>
      <c r="C47" s="45">
        <v>496</v>
      </c>
      <c r="D47" s="32">
        <v>0</v>
      </c>
      <c r="E47" s="46">
        <f t="shared" si="1"/>
        <v>0</v>
      </c>
    </row>
    <row r="48" spans="1:5" ht="15" x14ac:dyDescent="0.25">
      <c r="A48" s="39" t="s">
        <v>137</v>
      </c>
      <c r="B48" s="44" t="s">
        <v>44</v>
      </c>
      <c r="C48" s="45">
        <v>259</v>
      </c>
      <c r="D48" s="32">
        <v>0</v>
      </c>
      <c r="E48" s="46">
        <f t="shared" si="1"/>
        <v>0</v>
      </c>
    </row>
    <row r="49" spans="1:5" ht="15" x14ac:dyDescent="0.25">
      <c r="A49" s="39" t="s">
        <v>137</v>
      </c>
      <c r="B49" s="44" t="s">
        <v>45</v>
      </c>
      <c r="C49" s="45">
        <v>215</v>
      </c>
      <c r="D49" s="32">
        <v>0</v>
      </c>
      <c r="E49" s="46">
        <v>0</v>
      </c>
    </row>
    <row r="50" spans="1:5" ht="15" x14ac:dyDescent="0.25">
      <c r="A50" s="39" t="s">
        <v>137</v>
      </c>
      <c r="B50" s="44" t="s">
        <v>47</v>
      </c>
      <c r="C50" s="45">
        <v>419</v>
      </c>
      <c r="D50" s="32">
        <v>0</v>
      </c>
      <c r="E50" s="46">
        <v>0</v>
      </c>
    </row>
    <row r="51" spans="1:5" ht="15" x14ac:dyDescent="0.25">
      <c r="A51" s="39" t="s">
        <v>137</v>
      </c>
      <c r="B51" s="44" t="s">
        <v>49</v>
      </c>
      <c r="C51" s="45">
        <v>111</v>
      </c>
      <c r="D51" s="32">
        <v>0</v>
      </c>
      <c r="E51" s="46">
        <f>(D51*100)/C51</f>
        <v>0</v>
      </c>
    </row>
    <row r="52" spans="1:5" ht="15" x14ac:dyDescent="0.25">
      <c r="A52" s="39" t="s">
        <v>137</v>
      </c>
      <c r="B52" s="44" t="s">
        <v>50</v>
      </c>
      <c r="C52" s="45">
        <v>459</v>
      </c>
      <c r="D52" s="32">
        <v>0</v>
      </c>
      <c r="E52" s="46">
        <f>(D52*100)/C52</f>
        <v>0</v>
      </c>
    </row>
    <row r="53" spans="1:5" ht="15" x14ac:dyDescent="0.25">
      <c r="A53" s="39" t="s">
        <v>137</v>
      </c>
      <c r="B53" s="44" t="s">
        <v>51</v>
      </c>
      <c r="C53" s="45">
        <v>248</v>
      </c>
      <c r="D53" s="32">
        <v>0</v>
      </c>
      <c r="E53" s="46">
        <f>(D53*100)/C53</f>
        <v>0</v>
      </c>
    </row>
    <row r="54" spans="1:5" ht="15" x14ac:dyDescent="0.25">
      <c r="A54" s="39" t="s">
        <v>137</v>
      </c>
      <c r="B54" s="44" t="s">
        <v>52</v>
      </c>
      <c r="C54" s="45">
        <v>331</v>
      </c>
      <c r="D54" s="32">
        <v>98</v>
      </c>
      <c r="E54" s="46">
        <v>0</v>
      </c>
    </row>
    <row r="55" spans="1:5" ht="15" x14ac:dyDescent="0.25">
      <c r="A55" s="39" t="s">
        <v>137</v>
      </c>
      <c r="B55" s="44" t="s">
        <v>53</v>
      </c>
      <c r="C55" s="45">
        <v>139</v>
      </c>
      <c r="D55" s="32">
        <v>0</v>
      </c>
      <c r="E55" s="46">
        <v>0</v>
      </c>
    </row>
    <row r="56" spans="1:5" ht="15" x14ac:dyDescent="0.25">
      <c r="A56" s="39" t="s">
        <v>137</v>
      </c>
      <c r="B56" s="44" t="s">
        <v>54</v>
      </c>
      <c r="C56" s="45">
        <v>126</v>
      </c>
      <c r="D56" s="32">
        <v>0</v>
      </c>
      <c r="E56" s="46">
        <f>(D56*100)/C56</f>
        <v>0</v>
      </c>
    </row>
    <row r="57" spans="1:5" ht="15" x14ac:dyDescent="0.25">
      <c r="A57" s="39" t="s">
        <v>137</v>
      </c>
      <c r="B57" s="44" t="s">
        <v>55</v>
      </c>
      <c r="C57" s="45">
        <v>227</v>
      </c>
      <c r="D57" s="32">
        <v>0</v>
      </c>
      <c r="E57" s="46">
        <v>0</v>
      </c>
    </row>
    <row r="58" spans="1:5" ht="15" x14ac:dyDescent="0.25">
      <c r="A58" s="39"/>
    </row>
  </sheetData>
  <sortState ref="A1:E56">
    <sortCondition descending="1" ref="E2"/>
  </sortState>
  <mergeCells count="1">
    <mergeCell ref="A1:E1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Навигатор</vt:lpstr>
      <vt:lpstr>Мероприятия</vt:lpstr>
      <vt:lpstr>Музеи</vt:lpstr>
      <vt:lpstr>Походы</vt:lpstr>
      <vt:lpstr>Музеи!Область_печати</vt:lpstr>
      <vt:lpstr>Навигатор!Область_печати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!2&gt;4=0O AB0B8AB8:0</dc:title>
  <dc:creator>Sencha</dc:creator>
  <cp:lastModifiedBy>Браславская Елена Юрьевна</cp:lastModifiedBy>
  <cp:lastPrinted>2020-02-05T09:28:49Z</cp:lastPrinted>
  <dcterms:created xsi:type="dcterms:W3CDTF">2020-01-28T08:38:29Z</dcterms:created>
  <dcterms:modified xsi:type="dcterms:W3CDTF">2020-04-27T09:03:19Z</dcterms:modified>
</cp:coreProperties>
</file>